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Users\Adt462\Downloads\"/>
    </mc:Choice>
  </mc:AlternateContent>
  <xr:revisionPtr revIDLastSave="0" documentId="8_{1C387FFC-4E71-4360-A0F4-A74065A6DD61}" xr6:coauthVersionLast="47" xr6:coauthVersionMax="47" xr10:uidLastSave="{00000000-0000-0000-0000-000000000000}"/>
  <bookViews>
    <workbookView xWindow="-108" yWindow="-108" windowWidth="23256" windowHeight="13896" xr2:uid="{62FBCF8A-2CE4-4E94-ABE1-79BF164F519E}"/>
  </bookViews>
  <sheets>
    <sheet name="比例設算" sheetId="3" r:id="rId1"/>
    <sheet name="修改紀錄" sheetId="4" state="hidden" r:id="rId2"/>
    <sheet name="判斷"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31" i="3" l="1"/>
  <c r="I25" i="3"/>
  <c r="J26" i="3"/>
  <c r="J9" i="3"/>
  <c r="D23" i="3"/>
  <c r="K25" i="3"/>
  <c r="I23" i="3" l="1"/>
  <c r="E29" i="3"/>
  <c r="H26" i="3" s="1"/>
  <c r="H16" i="3" l="1"/>
  <c r="E30" i="3"/>
  <c r="H10" i="3"/>
  <c r="H15" i="3"/>
  <c r="H25" i="3"/>
  <c r="H11" i="3"/>
  <c r="H12" i="3"/>
  <c r="H23" i="3"/>
  <c r="H20" i="3"/>
  <c r="H22" i="3"/>
  <c r="H14" i="3"/>
  <c r="H18" i="3"/>
  <c r="H19" i="3"/>
  <c r="H29" i="3" l="1"/>
  <c r="H30" i="3"/>
  <c r="H13" i="3"/>
  <c r="K23" i="3"/>
  <c r="K29" i="3" l="1"/>
  <c r="D34" i="3" l="1"/>
  <c r="C26" i="3" l="1"/>
  <c r="K26" i="3" s="1"/>
  <c r="C22" i="3"/>
  <c r="I22" i="3" s="1"/>
  <c r="I21" i="3" s="1"/>
  <c r="C19" i="3"/>
  <c r="C16" i="3"/>
  <c r="C14" i="3"/>
  <c r="C12" i="3"/>
  <c r="C10" i="3"/>
  <c r="C20" i="3"/>
  <c r="I20" i="3" s="1"/>
  <c r="C18" i="3"/>
  <c r="C15" i="3"/>
  <c r="C11" i="3"/>
  <c r="I16" i="3"/>
  <c r="I19" i="3"/>
  <c r="H24" i="3"/>
  <c r="H21" i="3"/>
  <c r="H17" i="3"/>
  <c r="I18" i="3"/>
  <c r="C30" i="3" l="1"/>
  <c r="D16" i="3"/>
  <c r="D26" i="3"/>
  <c r="I26" i="3"/>
  <c r="I24" i="3" s="1"/>
  <c r="I17" i="3"/>
  <c r="K18" i="3"/>
  <c r="K22" i="3"/>
  <c r="D20" i="3"/>
  <c r="D19" i="3"/>
  <c r="D22" i="3"/>
  <c r="C21" i="3"/>
  <c r="D25" i="3"/>
  <c r="D35" i="3" s="1"/>
  <c r="E34" i="3" s="1"/>
  <c r="C24" i="3"/>
  <c r="C17" i="3"/>
  <c r="D18" i="3"/>
  <c r="D21" i="3" l="1"/>
  <c r="D17" i="3"/>
  <c r="D24" i="3"/>
  <c r="E17" i="3" l="1"/>
  <c r="K17" i="3" s="1"/>
  <c r="E21" i="3"/>
  <c r="E24" i="3"/>
  <c r="I11" i="3"/>
  <c r="I15" i="3"/>
  <c r="C31" i="3" l="1"/>
  <c r="C13" i="3"/>
  <c r="I10" i="3"/>
  <c r="I9" i="3" s="1"/>
  <c r="I14" i="3"/>
  <c r="I13" i="3" s="1"/>
  <c r="K12" i="3"/>
  <c r="I12" i="3"/>
  <c r="D14" i="3"/>
  <c r="D11" i="3"/>
  <c r="D15" i="3"/>
  <c r="D10" i="3"/>
  <c r="H9" i="3"/>
  <c r="D12" i="3"/>
  <c r="C9" i="3"/>
  <c r="D13" i="3" l="1"/>
  <c r="E13" i="3" s="1"/>
  <c r="D9" i="3"/>
  <c r="E9" i="3" l="1"/>
  <c r="K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dp4</author>
    <author>adt44</author>
  </authors>
  <commentList>
    <comment ref="A5" authorId="0" shapeId="0" xr:uid="{E5BEEBB9-AC32-4BBB-9FBF-16063349336A}">
      <text>
        <r>
          <rPr>
            <b/>
            <sz val="9"/>
            <color rgb="FF000000"/>
            <rFont val="細明體"/>
            <family val="1"/>
            <charset val="136"/>
          </rPr>
          <t>1.填寫黃色欄位，填寫順序為先填A與B，然後再填C</t>
        </r>
        <r>
          <rPr>
            <sz val="9"/>
            <color rgb="FF000000"/>
            <rFont val="Tahoma"/>
            <family val="2"/>
          </rPr>
          <t xml:space="preserve">
</t>
        </r>
        <r>
          <rPr>
            <b/>
            <sz val="9"/>
            <color rgb="FF000000"/>
            <rFont val="細明體"/>
            <family val="1"/>
            <charset val="136"/>
          </rPr>
          <t>2.深藍色這邊下拉選單要選擇是否為國際化進階創新類別或低碳化主題，因為限額不同</t>
        </r>
      </text>
    </comment>
    <comment ref="J5" authorId="1" shapeId="0" xr:uid="{774A8E3E-2830-42D9-975F-103058255999}">
      <text>
        <r>
          <rPr>
            <b/>
            <sz val="9"/>
            <color rgb="FF000000"/>
            <rFont val="細明體"/>
            <family val="1"/>
            <charset val="136"/>
          </rPr>
          <t>注意</t>
        </r>
        <r>
          <rPr>
            <sz val="9"/>
            <color rgb="FF000000"/>
            <rFont val="Tahoma"/>
            <family val="2"/>
          </rPr>
          <t xml:space="preserve">:
</t>
        </r>
        <r>
          <rPr>
            <sz val="9"/>
            <color rgb="FF000000"/>
            <rFont val="細明體"/>
            <family val="1"/>
            <charset val="136"/>
          </rPr>
          <t>請以千元為單位填寫</t>
        </r>
      </text>
    </comment>
    <comment ref="E30" authorId="1" shapeId="0" xr:uid="{EF4818E1-3A6F-49B2-B17E-B2A133436106}">
      <text>
        <r>
          <rPr>
            <sz val="9"/>
            <color rgb="FF000000"/>
            <rFont val="細明體"/>
            <family val="1"/>
            <charset val="136"/>
          </rPr>
          <t>注意</t>
        </r>
        <r>
          <rPr>
            <sz val="9"/>
            <color rgb="FF000000"/>
            <rFont val="Tahoma"/>
            <family val="2"/>
          </rPr>
          <t xml:space="preserve">:
</t>
        </r>
        <r>
          <rPr>
            <sz val="9"/>
            <color rgb="FF000000"/>
            <rFont val="細明體"/>
            <family val="1"/>
            <charset val="136"/>
          </rPr>
          <t>這格如果顯示加總不符時，右邊的設限規定檢查可能會失效，請務必先確認各科目經費加總後等於總經費</t>
        </r>
      </text>
    </comment>
  </commentList>
</comments>
</file>

<file path=xl/sharedStrings.xml><?xml version="1.0" encoding="utf-8"?>
<sst xmlns="http://schemas.openxmlformats.org/spreadsheetml/2006/main" count="62" uniqueCount="60">
  <si>
    <t>計畫預算數</t>
    <phoneticPr fontId="2" type="noConversion"/>
  </si>
  <si>
    <t>稽核要點</t>
    <phoneticPr fontId="2" type="noConversion"/>
  </si>
  <si>
    <t>會計科目</t>
    <phoneticPr fontId="2" type="noConversion"/>
  </si>
  <si>
    <t>政府補助款</t>
    <phoneticPr fontId="2" type="noConversion"/>
  </si>
  <si>
    <t>業者自籌款</t>
    <phoneticPr fontId="2" type="noConversion"/>
  </si>
  <si>
    <t>設限規定</t>
    <phoneticPr fontId="2" type="noConversion"/>
  </si>
  <si>
    <t>本案稽核結論</t>
    <phoneticPr fontId="2" type="noConversion"/>
  </si>
  <si>
    <r>
      <t>(</t>
    </r>
    <r>
      <rPr>
        <sz val="12"/>
        <color indexed="8"/>
        <rFont val="新細明體"/>
        <family val="1"/>
        <charset val="136"/>
      </rPr>
      <t>一</t>
    </r>
    <r>
      <rPr>
        <sz val="12"/>
        <color indexed="8"/>
        <rFont val="Times New Roman"/>
        <family val="1"/>
      </rPr>
      <t>)</t>
    </r>
    <phoneticPr fontId="2" type="noConversion"/>
  </si>
  <si>
    <t>人事費</t>
    <phoneticPr fontId="2" type="noConversion"/>
  </si>
  <si>
    <r>
      <t xml:space="preserve">1. </t>
    </r>
    <r>
      <rPr>
        <sz val="12"/>
        <color indexed="8"/>
        <rFont val="新細明體"/>
        <family val="1"/>
        <charset val="136"/>
      </rPr>
      <t>計畫人員</t>
    </r>
    <phoneticPr fontId="2" type="noConversion"/>
  </si>
  <si>
    <r>
      <t xml:space="preserve">2. </t>
    </r>
    <r>
      <rPr>
        <sz val="12"/>
        <color indexed="8"/>
        <rFont val="新細明體"/>
        <family val="1"/>
        <charset val="136"/>
      </rPr>
      <t>顧問</t>
    </r>
    <phoneticPr fontId="2" type="noConversion"/>
  </si>
  <si>
    <r>
      <t>(</t>
    </r>
    <r>
      <rPr>
        <sz val="12"/>
        <color indexed="8"/>
        <rFont val="新細明體"/>
        <family val="1"/>
        <charset val="136"/>
      </rPr>
      <t>二</t>
    </r>
    <r>
      <rPr>
        <sz val="12"/>
        <color indexed="8"/>
        <rFont val="Times New Roman"/>
        <family val="1"/>
      </rPr>
      <t>)</t>
    </r>
    <phoneticPr fontId="2" type="noConversion"/>
  </si>
  <si>
    <t>消耗性器材及原材料費</t>
    <phoneticPr fontId="2" type="noConversion"/>
  </si>
  <si>
    <r>
      <t>合計</t>
    </r>
    <r>
      <rPr>
        <sz val="12"/>
        <color indexed="8"/>
        <rFont val="Times New Roman"/>
        <family val="1"/>
      </rPr>
      <t xml:space="preserve"> &lt; </t>
    </r>
    <r>
      <rPr>
        <sz val="12"/>
        <color indexed="8"/>
        <rFont val="細明體"/>
        <family val="3"/>
        <charset val="136"/>
      </rPr>
      <t>總補助款</t>
    </r>
    <r>
      <rPr>
        <sz val="12"/>
        <color indexed="8"/>
        <rFont val="Times New Roman"/>
        <family val="1"/>
      </rPr>
      <t>*15%</t>
    </r>
    <phoneticPr fontId="2" type="noConversion"/>
  </si>
  <si>
    <r>
      <t>(</t>
    </r>
    <r>
      <rPr>
        <sz val="12"/>
        <color indexed="8"/>
        <rFont val="新細明體"/>
        <family val="1"/>
        <charset val="136"/>
      </rPr>
      <t>三</t>
    </r>
    <r>
      <rPr>
        <sz val="12"/>
        <color indexed="8"/>
        <rFont val="Times New Roman"/>
        <family val="1"/>
      </rPr>
      <t>)</t>
    </r>
    <phoneticPr fontId="2" type="noConversion"/>
  </si>
  <si>
    <r>
      <t>(</t>
    </r>
    <r>
      <rPr>
        <sz val="12"/>
        <color indexed="8"/>
        <rFont val="新細明體"/>
        <family val="1"/>
        <charset val="136"/>
      </rPr>
      <t>四</t>
    </r>
    <r>
      <rPr>
        <sz val="12"/>
        <color indexed="8"/>
        <rFont val="Times New Roman"/>
        <family val="1"/>
      </rPr>
      <t>)</t>
    </r>
    <phoneticPr fontId="2" type="noConversion"/>
  </si>
  <si>
    <r>
      <t>(</t>
    </r>
    <r>
      <rPr>
        <sz val="12"/>
        <color indexed="8"/>
        <rFont val="新細明體"/>
        <family val="1"/>
        <charset val="136"/>
      </rPr>
      <t>五</t>
    </r>
    <r>
      <rPr>
        <sz val="12"/>
        <color indexed="8"/>
        <rFont val="Times New Roman"/>
        <family val="1"/>
      </rPr>
      <t>)</t>
    </r>
    <phoneticPr fontId="2" type="noConversion"/>
  </si>
  <si>
    <t>技術移轉費</t>
    <phoneticPr fontId="2" type="noConversion"/>
  </si>
  <si>
    <r>
      <t>合計</t>
    </r>
    <r>
      <rPr>
        <sz val="12"/>
        <color indexed="8"/>
        <rFont val="Times New Roman"/>
        <family val="1"/>
      </rPr>
      <t xml:space="preserve"> &lt; </t>
    </r>
    <r>
      <rPr>
        <sz val="12"/>
        <color indexed="8"/>
        <rFont val="細明體"/>
        <family val="3"/>
        <charset val="136"/>
      </rPr>
      <t>總補助款</t>
    </r>
    <r>
      <rPr>
        <sz val="12"/>
        <color indexed="8"/>
        <rFont val="Times New Roman"/>
        <family val="1"/>
      </rPr>
      <t xml:space="preserve"> * 60%</t>
    </r>
    <phoneticPr fontId="2" type="noConversion"/>
  </si>
  <si>
    <r>
      <t xml:space="preserve">1. </t>
    </r>
    <r>
      <rPr>
        <sz val="12"/>
        <color indexed="8"/>
        <rFont val="新細明體"/>
        <family val="1"/>
        <charset val="136"/>
      </rPr>
      <t>技術或智慧財產權購買費</t>
    </r>
    <phoneticPr fontId="2" type="noConversion"/>
  </si>
  <si>
    <r>
      <t>合計</t>
    </r>
    <r>
      <rPr>
        <sz val="12"/>
        <color indexed="8"/>
        <rFont val="Times New Roman"/>
        <family val="1"/>
      </rPr>
      <t xml:space="preserve"> &lt; </t>
    </r>
    <r>
      <rPr>
        <sz val="12"/>
        <color indexed="8"/>
        <rFont val="細明體"/>
        <family val="3"/>
        <charset val="136"/>
      </rPr>
      <t>總補助款</t>
    </r>
    <r>
      <rPr>
        <sz val="12"/>
        <color indexed="8"/>
        <rFont val="Times New Roman"/>
        <family val="1"/>
      </rPr>
      <t xml:space="preserve"> * 30%</t>
    </r>
    <phoneticPr fontId="2" type="noConversion"/>
  </si>
  <si>
    <r>
      <t xml:space="preserve">2. </t>
    </r>
    <r>
      <rPr>
        <sz val="12"/>
        <color indexed="8"/>
        <rFont val="新細明體"/>
        <family val="1"/>
        <charset val="136"/>
      </rPr>
      <t>委託研究費</t>
    </r>
    <phoneticPr fontId="2" type="noConversion"/>
  </si>
  <si>
    <r>
      <t xml:space="preserve">3. </t>
    </r>
    <r>
      <rPr>
        <sz val="12"/>
        <color indexed="8"/>
        <rFont val="新細明體"/>
        <family val="1"/>
        <charset val="136"/>
      </rPr>
      <t>委託勞務費</t>
    </r>
    <phoneticPr fontId="2" type="noConversion"/>
  </si>
  <si>
    <t>差旅費</t>
    <phoneticPr fontId="2" type="noConversion"/>
  </si>
  <si>
    <r>
      <t>合計</t>
    </r>
    <r>
      <rPr>
        <sz val="12"/>
        <color indexed="8"/>
        <rFont val="Times New Roman"/>
        <family val="1"/>
      </rPr>
      <t xml:space="preserve"> &lt; </t>
    </r>
    <r>
      <rPr>
        <sz val="12"/>
        <color indexed="8"/>
        <rFont val="細明體"/>
        <family val="3"/>
        <charset val="136"/>
      </rPr>
      <t>總補助款</t>
    </r>
    <r>
      <rPr>
        <sz val="12"/>
        <color indexed="8"/>
        <rFont val="Times New Roman"/>
        <family val="1"/>
      </rPr>
      <t xml:space="preserve"> *10%</t>
    </r>
    <phoneticPr fontId="2" type="noConversion"/>
  </si>
  <si>
    <t>總經費</t>
    <phoneticPr fontId="2" type="noConversion"/>
  </si>
  <si>
    <r>
      <t>註</t>
    </r>
    <r>
      <rPr>
        <sz val="12"/>
        <rFont val="Times New Roman"/>
        <family val="1"/>
      </rPr>
      <t xml:space="preserve"> :</t>
    </r>
    <phoneticPr fontId="2" type="noConversion"/>
  </si>
  <si>
    <r>
      <t xml:space="preserve">1. </t>
    </r>
    <r>
      <rPr>
        <sz val="12"/>
        <rFont val="新細明體"/>
        <family val="1"/>
        <charset val="136"/>
      </rPr>
      <t>政府補助款總額</t>
    </r>
    <r>
      <rPr>
        <sz val="12"/>
        <rFont val="Times New Roman"/>
        <family val="1"/>
      </rPr>
      <t xml:space="preserve"> / </t>
    </r>
    <r>
      <rPr>
        <sz val="12"/>
        <rFont val="新細明體"/>
        <family val="1"/>
        <charset val="136"/>
      </rPr>
      <t>總經費</t>
    </r>
    <r>
      <rPr>
        <sz val="12"/>
        <rFont val="Times New Roman"/>
        <family val="1"/>
      </rPr>
      <t xml:space="preserve"> =</t>
    </r>
    <phoneticPr fontId="2" type="noConversion"/>
  </si>
  <si>
    <r>
      <t xml:space="preserve">2. </t>
    </r>
    <r>
      <rPr>
        <sz val="12"/>
        <rFont val="新細明體"/>
        <family val="1"/>
        <charset val="136"/>
      </rPr>
      <t>業者自籌款總額</t>
    </r>
    <r>
      <rPr>
        <sz val="12"/>
        <rFont val="Times New Roman"/>
        <family val="1"/>
      </rPr>
      <t xml:space="preserve"> / </t>
    </r>
    <r>
      <rPr>
        <sz val="12"/>
        <rFont val="新細明體"/>
        <family val="1"/>
        <charset val="136"/>
      </rPr>
      <t>總經費</t>
    </r>
    <r>
      <rPr>
        <sz val="12"/>
        <rFont val="Times New Roman"/>
        <family val="1"/>
      </rPr>
      <t xml:space="preserve"> =</t>
    </r>
    <phoneticPr fontId="2" type="noConversion"/>
  </si>
  <si>
    <t>XX股份有限公司</t>
    <phoneticPr fontId="2" type="noConversion"/>
  </si>
  <si>
    <r>
      <t xml:space="preserve">1. </t>
    </r>
    <r>
      <rPr>
        <sz val="12"/>
        <color rgb="FF000000"/>
        <rFont val="新細明體"/>
        <family val="1"/>
        <charset val="136"/>
      </rPr>
      <t>國內差旅費</t>
    </r>
    <phoneticPr fontId="2" type="noConversion"/>
  </si>
  <si>
    <r>
      <t xml:space="preserve">2. </t>
    </r>
    <r>
      <rPr>
        <sz val="12"/>
        <color rgb="FF000000"/>
        <rFont val="新細明體"/>
        <family val="1"/>
        <charset val="136"/>
      </rPr>
      <t>國外差旅費</t>
    </r>
    <phoneticPr fontId="2" type="noConversion"/>
  </si>
  <si>
    <t>只能編列自籌款</t>
    <phoneticPr fontId="2" type="noConversion"/>
  </si>
  <si>
    <r>
      <t>幣值單位</t>
    </r>
    <r>
      <rPr>
        <sz val="12"/>
        <rFont val="Times New Roman"/>
        <family val="1"/>
      </rPr>
      <t xml:space="preserve"> : </t>
    </r>
    <r>
      <rPr>
        <sz val="12"/>
        <rFont val="新細明體"/>
        <family val="1"/>
        <charset val="136"/>
      </rPr>
      <t>新台幣千元</t>
    </r>
    <phoneticPr fontId="2" type="noConversion"/>
  </si>
  <si>
    <t>是</t>
    <phoneticPr fontId="2" type="noConversion"/>
  </si>
  <si>
    <t>否</t>
    <phoneticPr fontId="2" type="noConversion"/>
  </si>
  <si>
    <r>
      <t xml:space="preserve">1. </t>
    </r>
    <r>
      <rPr>
        <sz val="12"/>
        <color rgb="FF000000"/>
        <rFont val="新細明體"/>
        <family val="1"/>
        <charset val="136"/>
      </rPr>
      <t>研發計畫研發成果廣告宣傳支出</t>
    </r>
    <phoneticPr fontId="2" type="noConversion"/>
  </si>
  <si>
    <t>各科目占總經費%</t>
    <phoneticPr fontId="2" type="noConversion"/>
  </si>
  <si>
    <t>補助款占總補助%
(用以計算是否超限)</t>
    <phoneticPr fontId="2" type="noConversion"/>
  </si>
  <si>
    <t>115年度限額修改：</t>
    <phoneticPr fontId="2" type="noConversion"/>
  </si>
  <si>
    <t>1.新增：人事費低碳化主題不得超過計畫補助款之40%上限</t>
    <phoneticPr fontId="2" type="noConversion"/>
  </si>
  <si>
    <t>2.新增：低碳化主題不得超過計畫補助款之 60%</t>
    <phoneticPr fontId="2" type="noConversion"/>
  </si>
  <si>
    <t>是否為國際化進階創新類別</t>
    <phoneticPr fontId="2" type="noConversion"/>
  </si>
  <si>
    <t>是否為低碳化主題</t>
    <phoneticPr fontId="2" type="noConversion"/>
  </si>
  <si>
    <t>推廣宣傳費</t>
    <phoneticPr fontId="2" type="noConversion"/>
  </si>
  <si>
    <r>
      <t xml:space="preserve">2. </t>
    </r>
    <r>
      <rPr>
        <sz val="12"/>
        <color rgb="FF000000"/>
        <rFont val="細明體"/>
        <family val="1"/>
        <charset val="136"/>
      </rPr>
      <t>其他推廣宣傳支出</t>
    </r>
    <phoneticPr fontId="2" type="noConversion"/>
  </si>
  <si>
    <t>1.研發設備使用費</t>
    <phoneticPr fontId="2" type="noConversion"/>
  </si>
  <si>
    <t>2.研發設備維護費</t>
    <phoneticPr fontId="2" type="noConversion"/>
  </si>
  <si>
    <t>3.雲端及人工智慧服務使用費</t>
    <phoneticPr fontId="2" type="noConversion"/>
  </si>
  <si>
    <r>
      <t>(</t>
    </r>
    <r>
      <rPr>
        <sz val="12"/>
        <color rgb="FF000000"/>
        <rFont val="Microsoft JhengHei"/>
        <family val="1"/>
      </rPr>
      <t>六</t>
    </r>
    <r>
      <rPr>
        <sz val="12"/>
        <color indexed="8"/>
        <rFont val="Times New Roman"/>
        <family val="1"/>
      </rPr>
      <t>)</t>
    </r>
    <phoneticPr fontId="2" type="noConversion"/>
  </si>
  <si>
    <t>創新或研究發展費</t>
    <phoneticPr fontId="2" type="noConversion"/>
  </si>
  <si>
    <t>115年SIIR預算比例檢核表</t>
    <phoneticPr fontId="2" type="noConversion"/>
  </si>
  <si>
    <t>(A)</t>
    <phoneticPr fontId="2" type="noConversion"/>
  </si>
  <si>
    <t>(B)</t>
    <phoneticPr fontId="2" type="noConversion"/>
  </si>
  <si>
    <r>
      <t>合計</t>
    </r>
    <r>
      <rPr>
        <b/>
        <sz val="12"/>
        <color rgb="FFFF0000"/>
        <rFont val="新細明體"/>
        <family val="1"/>
        <charset val="136"/>
      </rPr>
      <t>(C)</t>
    </r>
    <phoneticPr fontId="2" type="noConversion"/>
  </si>
  <si>
    <t>否</t>
  </si>
  <si>
    <t>3.修改科目名稱：</t>
    <phoneticPr fontId="2" type="noConversion"/>
  </si>
  <si>
    <t>市場驗證費改為推廣宣傳費，其他市場驗證支出改為其他推廣宣傳支出</t>
  </si>
  <si>
    <t>多了雲端及人工智慧服務使用費</t>
    <phoneticPr fontId="2" type="noConversion"/>
  </si>
  <si>
    <r>
      <t>業者自籌款</t>
    </r>
    <r>
      <rPr>
        <sz val="12"/>
        <color indexed="8"/>
        <rFont val="Times New Roman"/>
        <family val="1"/>
      </rPr>
      <t xml:space="preserve"> &gt;= </t>
    </r>
    <r>
      <rPr>
        <sz val="12"/>
        <color indexed="8"/>
        <rFont val="新細明體"/>
        <family val="1"/>
        <charset val="136"/>
      </rPr>
      <t>政府補助款</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</si>
</sst>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76" formatCode="#,##0_ "/>
    <numFmt numFmtId="177" formatCode="&quot; &quot;#,##0&quot; &quot;;&quot; (&quot;#,##0&quot;)&quot;;&quot; - &quot;;&quot; &quot;@&quot; &quot;"/>
    <numFmt numFmtId="178" formatCode="_-* #,##0_-;\-* #,##0_-;_-* &quot;-&quot;??_-;_-@_-"/>
    <numFmt numFmtId="179" formatCode="_-* #,##0.000_-;\-* #,##0.000_-;_-* &quot;-&quot;??_-;_-@_-"/>
  </numFmts>
  <fonts count="22">
    <font>
      <sz val="12"/>
      <name val="新細明體"/>
      <family val="1"/>
      <charset val="136"/>
    </font>
    <font>
      <u/>
      <sz val="16"/>
      <name val="新細明體"/>
      <family val="1"/>
      <charset val="136"/>
    </font>
    <font>
      <sz val="9"/>
      <name val="新細明體"/>
      <family val="1"/>
      <charset val="136"/>
    </font>
    <font>
      <u/>
      <sz val="16"/>
      <name val="Times New Roman"/>
      <family val="1"/>
    </font>
    <font>
      <sz val="12"/>
      <name val="Times New Roman"/>
      <family val="1"/>
    </font>
    <font>
      <sz val="12"/>
      <color indexed="8"/>
      <name val="Times New Roman"/>
      <family val="1"/>
    </font>
    <font>
      <sz val="12"/>
      <color indexed="8"/>
      <name val="新細明體"/>
      <family val="1"/>
      <charset val="136"/>
    </font>
    <font>
      <sz val="12"/>
      <color indexed="8"/>
      <name val="細明體"/>
      <family val="3"/>
      <charset val="136"/>
    </font>
    <font>
      <b/>
      <sz val="12"/>
      <color indexed="8"/>
      <name val="新細明體"/>
      <family val="1"/>
      <charset val="136"/>
    </font>
    <font>
      <sz val="12"/>
      <name val="新細明體"/>
      <family val="1"/>
      <charset val="136"/>
    </font>
    <font>
      <sz val="12"/>
      <color rgb="FF000000"/>
      <name val="新細明體"/>
      <family val="1"/>
      <charset val="136"/>
    </font>
    <font>
      <sz val="12"/>
      <color rgb="FF000000"/>
      <name val="Times New Roman"/>
      <family val="1"/>
    </font>
    <font>
      <sz val="9"/>
      <color indexed="8"/>
      <name val="新細明體"/>
      <family val="1"/>
      <charset val="136"/>
    </font>
    <font>
      <sz val="8"/>
      <color indexed="8"/>
      <name val="新細明體"/>
      <family val="1"/>
      <charset val="136"/>
    </font>
    <font>
      <sz val="12"/>
      <color theme="4" tint="0.39997558519241921"/>
      <name val="新細明體"/>
      <family val="1"/>
      <charset val="136"/>
    </font>
    <font>
      <b/>
      <sz val="9"/>
      <color rgb="FF000000"/>
      <name val="細明體"/>
      <family val="1"/>
      <charset val="136"/>
    </font>
    <font>
      <sz val="9"/>
      <color rgb="FF000000"/>
      <name val="Tahoma"/>
      <family val="2"/>
    </font>
    <font>
      <sz val="9"/>
      <color rgb="FF000000"/>
      <name val="細明體"/>
      <family val="1"/>
      <charset val="136"/>
    </font>
    <font>
      <sz val="12"/>
      <color rgb="FF000000"/>
      <name val="細明體"/>
      <family val="1"/>
      <charset val="136"/>
    </font>
    <font>
      <sz val="12"/>
      <color rgb="FF000000"/>
      <name val="Microsoft JhengHei"/>
      <family val="1"/>
    </font>
    <font>
      <b/>
      <sz val="12"/>
      <color rgb="FFFF0000"/>
      <name val="新細明體"/>
      <family val="1"/>
      <charset val="136"/>
    </font>
    <font>
      <sz val="12"/>
      <color rgb="FFFF0000"/>
      <name val="Times New Roman"/>
      <family val="1"/>
    </font>
  </fonts>
  <fills count="5">
    <fill>
      <patternFill patternType="none"/>
    </fill>
    <fill>
      <patternFill patternType="gray125"/>
    </fill>
    <fill>
      <patternFill patternType="solid">
        <fgColor indexed="13"/>
        <bgColor indexed="64"/>
      </patternFill>
    </fill>
    <fill>
      <patternFill patternType="solid">
        <fgColor theme="8" tint="0.79998168889431442"/>
        <bgColor indexed="64"/>
      </patternFill>
    </fill>
    <fill>
      <patternFill patternType="solid">
        <fgColor rgb="FF00B0F0"/>
        <bgColor indexed="64"/>
      </patternFill>
    </fill>
  </fills>
  <borders count="44">
    <border>
      <left/>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thin">
        <color indexed="64"/>
      </bottom>
      <diagonal/>
    </border>
    <border>
      <left/>
      <right/>
      <top/>
      <bottom style="hair">
        <color indexed="64"/>
      </bottom>
      <diagonal/>
    </border>
    <border>
      <left/>
      <right style="thin">
        <color indexed="64"/>
      </right>
      <top/>
      <bottom style="thin">
        <color indexed="64"/>
      </bottom>
      <diagonal/>
    </border>
    <border>
      <left/>
      <right style="thin">
        <color indexed="64"/>
      </right>
      <top/>
      <bottom style="hair">
        <color indexed="64"/>
      </bottom>
      <diagonal/>
    </border>
    <border>
      <left/>
      <right/>
      <top style="medium">
        <color indexed="64"/>
      </top>
      <bottom/>
      <diagonal/>
    </border>
  </borders>
  <cellStyleXfs count="5">
    <xf numFmtId="0" fontId="0" fillId="0" borderId="0"/>
    <xf numFmtId="9" fontId="9" fillId="0" borderId="0" applyFont="0" applyFill="0" applyBorder="0" applyAlignment="0" applyProtection="0">
      <alignment vertical="center"/>
    </xf>
    <xf numFmtId="43" fontId="9" fillId="0" borderId="0" applyFont="0" applyFill="0" applyBorder="0" applyAlignment="0" applyProtection="0">
      <alignment vertical="center"/>
    </xf>
    <xf numFmtId="0" fontId="11" fillId="0" borderId="0"/>
    <xf numFmtId="177" fontId="11" fillId="0" borderId="0" applyFont="0" applyFill="0" applyBorder="0" applyAlignment="0" applyProtection="0"/>
  </cellStyleXfs>
  <cellXfs count="96">
    <xf numFmtId="0" fontId="0" fillId="0" borderId="0" xfId="0"/>
    <xf numFmtId="0" fontId="3" fillId="0" borderId="0" xfId="0" applyFont="1" applyAlignment="1">
      <alignment horizontal="center"/>
    </xf>
    <xf numFmtId="0" fontId="0" fillId="0" borderId="0" xfId="0" applyAlignment="1">
      <alignment horizontal="right"/>
    </xf>
    <xf numFmtId="0" fontId="0" fillId="0" borderId="1" xfId="0" applyBorder="1" applyAlignment="1">
      <alignment horizontal="center"/>
    </xf>
    <xf numFmtId="0" fontId="0" fillId="0" borderId="2" xfId="0" applyBorder="1"/>
    <xf numFmtId="0" fontId="0" fillId="0" borderId="4" xfId="0"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5" fillId="0" borderId="15" xfId="0" applyFont="1" applyBorder="1" applyAlignment="1">
      <alignment horizontal="center"/>
    </xf>
    <xf numFmtId="0" fontId="6" fillId="0" borderId="16" xfId="0" applyFont="1" applyBorder="1"/>
    <xf numFmtId="176" fontId="7" fillId="0" borderId="20" xfId="0" applyNumberFormat="1"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xf>
    <xf numFmtId="0" fontId="5" fillId="0" borderId="23" xfId="0" applyFont="1" applyBorder="1"/>
    <xf numFmtId="176" fontId="6" fillId="0" borderId="24" xfId="0" applyNumberFormat="1" applyFont="1" applyBorder="1" applyAlignment="1">
      <alignment horizontal="center"/>
    </xf>
    <xf numFmtId="0" fontId="6" fillId="0" borderId="27" xfId="0" applyFont="1" applyBorder="1" applyAlignment="1">
      <alignment horizontal="center"/>
    </xf>
    <xf numFmtId="0" fontId="5" fillId="0" borderId="22" xfId="0" applyFont="1" applyBorder="1" applyAlignment="1">
      <alignment horizontal="center"/>
    </xf>
    <xf numFmtId="0" fontId="6" fillId="0" borderId="23" xfId="0" applyFont="1" applyBorder="1"/>
    <xf numFmtId="0" fontId="6" fillId="0" borderId="22" xfId="0" applyFont="1" applyBorder="1"/>
    <xf numFmtId="0" fontId="6" fillId="0" borderId="7" xfId="0" applyFont="1" applyBorder="1"/>
    <xf numFmtId="0" fontId="5" fillId="0" borderId="8" xfId="0" applyFont="1" applyBorder="1"/>
    <xf numFmtId="176" fontId="6" fillId="0" borderId="30" xfId="0" applyNumberFormat="1" applyFont="1" applyBorder="1" applyAlignment="1">
      <alignment horizontal="right"/>
    </xf>
    <xf numFmtId="176" fontId="6" fillId="0" borderId="29" xfId="0" applyNumberFormat="1" applyFont="1" applyBorder="1" applyAlignment="1">
      <alignment horizontal="center"/>
    </xf>
    <xf numFmtId="0" fontId="6" fillId="0" borderId="32" xfId="0" applyFont="1" applyBorder="1" applyAlignment="1">
      <alignment horizontal="center"/>
    </xf>
    <xf numFmtId="0" fontId="6" fillId="0" borderId="15" xfId="0" applyFont="1" applyBorder="1"/>
    <xf numFmtId="0" fontId="6" fillId="0" borderId="20" xfId="0" applyFont="1" applyBorder="1" applyAlignment="1">
      <alignment horizontal="center"/>
    </xf>
    <xf numFmtId="0" fontId="6" fillId="0" borderId="33" xfId="0" applyFont="1" applyBorder="1"/>
    <xf numFmtId="0" fontId="6" fillId="0" borderId="34" xfId="0" applyFont="1" applyBorder="1"/>
    <xf numFmtId="0" fontId="6" fillId="0" borderId="35" xfId="0" applyFont="1" applyBorder="1" applyAlignment="1">
      <alignment horizontal="center"/>
    </xf>
    <xf numFmtId="0" fontId="6" fillId="0" borderId="38" xfId="0" applyFont="1" applyBorder="1" applyAlignment="1">
      <alignment horizontal="center"/>
    </xf>
    <xf numFmtId="0" fontId="6" fillId="0" borderId="0" xfId="0" applyFont="1"/>
    <xf numFmtId="0" fontId="4" fillId="0" borderId="0" xfId="0" applyFont="1" applyAlignment="1">
      <alignment horizontal="left" vertical="center"/>
    </xf>
    <xf numFmtId="0" fontId="4" fillId="0" borderId="0" xfId="0" applyFont="1" applyAlignment="1">
      <alignment horizontal="left"/>
    </xf>
    <xf numFmtId="10" fontId="0" fillId="0" borderId="0" xfId="0" applyNumberFormat="1" applyAlignment="1">
      <alignment horizontal="left"/>
    </xf>
    <xf numFmtId="0" fontId="4" fillId="0" borderId="0" xfId="0" applyFont="1" applyAlignment="1">
      <alignment horizontal="center"/>
    </xf>
    <xf numFmtId="0" fontId="6" fillId="0" borderId="28" xfId="0" applyFont="1" applyBorder="1" applyAlignment="1">
      <alignment horizontal="center"/>
    </xf>
    <xf numFmtId="0" fontId="5" fillId="0" borderId="40" xfId="0" applyFont="1" applyBorder="1" applyAlignment="1">
      <alignment horizontal="right"/>
    </xf>
    <xf numFmtId="0" fontId="0" fillId="0" borderId="5" xfId="0" applyBorder="1" applyAlignment="1">
      <alignment horizontal="center"/>
    </xf>
    <xf numFmtId="176" fontId="6" fillId="0" borderId="31" xfId="0" applyNumberFormat="1" applyFont="1" applyBorder="1" applyAlignment="1">
      <alignment horizontal="right"/>
    </xf>
    <xf numFmtId="0" fontId="6" fillId="0" borderId="23" xfId="0" applyFont="1" applyBorder="1" applyAlignment="1">
      <alignment horizontal="left"/>
    </xf>
    <xf numFmtId="10" fontId="14" fillId="0" borderId="36" xfId="0" applyNumberFormat="1" applyFont="1" applyBorder="1" applyAlignment="1">
      <alignment horizontal="right"/>
    </xf>
    <xf numFmtId="0" fontId="0" fillId="4" borderId="0" xfId="0" applyFill="1" applyProtection="1">
      <protection locked="0"/>
    </xf>
    <xf numFmtId="0" fontId="0" fillId="0" borderId="41" xfId="0" applyBorder="1" applyAlignment="1">
      <alignment horizontal="center" vertical="center"/>
    </xf>
    <xf numFmtId="10" fontId="6" fillId="0" borderId="42" xfId="1" applyNumberFormat="1" applyFont="1" applyBorder="1" applyAlignment="1" applyProtection="1">
      <alignment horizontal="right"/>
    </xf>
    <xf numFmtId="10" fontId="6" fillId="3" borderId="42" xfId="1" applyNumberFormat="1" applyFont="1" applyFill="1" applyBorder="1" applyAlignment="1" applyProtection="1">
      <alignment horizontal="right"/>
      <protection locked="0"/>
    </xf>
    <xf numFmtId="0" fontId="5" fillId="0" borderId="42" xfId="0" applyFont="1" applyBorder="1" applyAlignment="1">
      <alignment horizontal="right"/>
    </xf>
    <xf numFmtId="10" fontId="13" fillId="0" borderId="42" xfId="1" applyNumberFormat="1" applyFont="1" applyBorder="1" applyAlignment="1" applyProtection="1">
      <alignment horizontal="left" wrapText="1"/>
    </xf>
    <xf numFmtId="10" fontId="14" fillId="0" borderId="37" xfId="0" applyNumberFormat="1" applyFont="1" applyBorder="1" applyAlignment="1">
      <alignment horizontal="right"/>
    </xf>
    <xf numFmtId="0" fontId="0" fillId="0" borderId="39" xfId="0" applyBorder="1" applyAlignment="1">
      <alignment horizontal="center" vertical="center" wrapText="1"/>
    </xf>
    <xf numFmtId="0" fontId="12" fillId="0" borderId="34" xfId="0" applyFont="1" applyBorder="1" applyAlignment="1">
      <alignment horizontal="left" vertical="top" wrapText="1"/>
    </xf>
    <xf numFmtId="178" fontId="14" fillId="0" borderId="0" xfId="0" applyNumberFormat="1" applyFont="1"/>
    <xf numFmtId="0" fontId="18" fillId="0" borderId="23" xfId="0" applyFont="1" applyBorder="1"/>
    <xf numFmtId="0" fontId="6" fillId="0" borderId="23" xfId="0" applyFont="1" applyBorder="1" applyAlignment="1">
      <alignment wrapText="1"/>
    </xf>
    <xf numFmtId="179" fontId="8" fillId="0" borderId="16" xfId="2" applyNumberFormat="1" applyFont="1" applyBorder="1" applyAlignment="1" applyProtection="1"/>
    <xf numFmtId="179" fontId="6" fillId="3" borderId="23" xfId="2" applyNumberFormat="1" applyFont="1" applyFill="1" applyBorder="1" applyAlignment="1" applyProtection="1">
      <protection locked="0"/>
    </xf>
    <xf numFmtId="179" fontId="6" fillId="0" borderId="23" xfId="2" applyNumberFormat="1" applyFont="1" applyFill="1" applyBorder="1" applyAlignment="1" applyProtection="1"/>
    <xf numFmtId="179" fontId="8" fillId="3" borderId="23" xfId="2" applyNumberFormat="1" applyFont="1" applyFill="1" applyBorder="1" applyAlignment="1" applyProtection="1">
      <protection locked="0"/>
    </xf>
    <xf numFmtId="179" fontId="8" fillId="0" borderId="23" xfId="2" applyNumberFormat="1" applyFont="1" applyFill="1" applyBorder="1" applyAlignment="1" applyProtection="1"/>
    <xf numFmtId="179" fontId="6" fillId="0" borderId="8" xfId="2" applyNumberFormat="1" applyFont="1" applyBorder="1" applyAlignment="1"/>
    <xf numFmtId="179" fontId="21" fillId="0" borderId="16" xfId="2" applyNumberFormat="1" applyFont="1" applyBorder="1" applyAlignment="1">
      <alignment horizontal="center"/>
    </xf>
    <xf numFmtId="179" fontId="6" fillId="2" borderId="23" xfId="2" applyNumberFormat="1" applyFont="1" applyFill="1" applyBorder="1" applyAlignment="1" applyProtection="1">
      <protection locked="0"/>
    </xf>
    <xf numFmtId="179" fontId="14" fillId="0" borderId="0" xfId="0" applyNumberFormat="1" applyFont="1"/>
    <xf numFmtId="179" fontId="8" fillId="0" borderId="17" xfId="2" applyNumberFormat="1" applyFont="1" applyBorder="1" applyAlignment="1" applyProtection="1">
      <alignment horizontal="right"/>
    </xf>
    <xf numFmtId="179" fontId="8" fillId="0" borderId="18" xfId="2" applyNumberFormat="1" applyFont="1" applyBorder="1" applyAlignment="1" applyProtection="1">
      <alignment horizontal="right"/>
    </xf>
    <xf numFmtId="179" fontId="8" fillId="0" borderId="19" xfId="2" applyNumberFormat="1" applyFont="1" applyBorder="1" applyAlignment="1" applyProtection="1">
      <alignment horizontal="right"/>
    </xf>
    <xf numFmtId="0" fontId="1" fillId="0" borderId="0" xfId="0" applyFont="1" applyAlignment="1" applyProtection="1">
      <alignment horizontal="center"/>
      <protection locked="0"/>
    </xf>
    <xf numFmtId="0" fontId="3" fillId="0" borderId="0" xfId="0" applyFont="1" applyAlignment="1" applyProtection="1">
      <alignment horizontal="center"/>
      <protection locked="0"/>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79" fontId="6" fillId="2" borderId="29" xfId="2" applyNumberFormat="1" applyFont="1" applyFill="1" applyBorder="1" applyAlignment="1" applyProtection="1">
      <alignment horizontal="right"/>
      <protection locked="0"/>
    </xf>
    <xf numFmtId="179" fontId="6" fillId="2" borderId="30" xfId="2" applyNumberFormat="1" applyFont="1" applyFill="1" applyBorder="1" applyAlignment="1" applyProtection="1">
      <alignment horizontal="right"/>
      <protection locked="0"/>
    </xf>
    <xf numFmtId="179" fontId="6" fillId="2" borderId="31" xfId="2" applyNumberFormat="1" applyFont="1" applyFill="1" applyBorder="1" applyAlignment="1" applyProtection="1">
      <alignment horizontal="right"/>
      <protection locked="0"/>
    </xf>
    <xf numFmtId="179" fontId="6" fillId="2" borderId="24" xfId="2" applyNumberFormat="1" applyFont="1" applyFill="1" applyBorder="1" applyAlignment="1" applyProtection="1">
      <alignment horizontal="right"/>
      <protection locked="0"/>
    </xf>
    <xf numFmtId="179" fontId="6" fillId="2" borderId="25" xfId="2" applyNumberFormat="1" applyFont="1" applyFill="1" applyBorder="1" applyAlignment="1" applyProtection="1">
      <alignment horizontal="right"/>
      <protection locked="0"/>
    </xf>
    <xf numFmtId="179" fontId="6" fillId="2" borderId="26" xfId="2" applyNumberFormat="1" applyFont="1" applyFill="1" applyBorder="1" applyAlignment="1" applyProtection="1">
      <alignment horizontal="right"/>
      <protection locked="0"/>
    </xf>
    <xf numFmtId="0" fontId="0" fillId="0" borderId="0" xfId="0" applyAlignment="1">
      <alignment horizontal="left" vertical="top" wrapText="1"/>
    </xf>
    <xf numFmtId="179" fontId="14" fillId="0" borderId="43" xfId="0" applyNumberFormat="1" applyFont="1" applyBorder="1" applyAlignment="1">
      <alignment horizontal="center"/>
    </xf>
    <xf numFmtId="10" fontId="13" fillId="0" borderId="35" xfId="1" applyNumberFormat="1" applyFont="1" applyBorder="1" applyAlignment="1" applyProtection="1">
      <alignment horizontal="left" vertical="top" wrapText="1"/>
    </xf>
    <xf numFmtId="10" fontId="13" fillId="0" borderId="36" xfId="1" applyNumberFormat="1" applyFont="1" applyBorder="1" applyAlignment="1" applyProtection="1">
      <alignment horizontal="left" vertical="top" wrapText="1"/>
    </xf>
    <xf numFmtId="179" fontId="6" fillId="0" borderId="29" xfId="2" applyNumberFormat="1" applyFont="1" applyBorder="1" applyAlignment="1">
      <alignment horizontal="right"/>
    </xf>
    <xf numFmtId="179" fontId="6" fillId="0" borderId="30" xfId="2" applyNumberFormat="1" applyFont="1" applyBorder="1" applyAlignment="1">
      <alignment horizontal="right"/>
    </xf>
    <xf numFmtId="179" fontId="6" fillId="0" borderId="31" xfId="2" applyNumberFormat="1" applyFont="1" applyBorder="1" applyAlignment="1">
      <alignment horizontal="right"/>
    </xf>
    <xf numFmtId="179" fontId="5" fillId="0" borderId="17" xfId="2" applyNumberFormat="1" applyFont="1" applyBorder="1" applyAlignment="1">
      <alignment horizontal="right"/>
    </xf>
    <xf numFmtId="179" fontId="5" fillId="0" borderId="18" xfId="2" applyNumberFormat="1" applyFont="1" applyBorder="1" applyAlignment="1">
      <alignment horizontal="right"/>
    </xf>
    <xf numFmtId="179" fontId="5" fillId="0" borderId="19" xfId="2" applyNumberFormat="1" applyFont="1" applyBorder="1" applyAlignment="1">
      <alignment horizontal="right"/>
    </xf>
    <xf numFmtId="179" fontId="6" fillId="0" borderId="24" xfId="2" applyNumberFormat="1" applyFont="1" applyBorder="1" applyAlignment="1" applyProtection="1">
      <alignment horizontal="right"/>
    </xf>
    <xf numFmtId="179" fontId="6" fillId="0" borderId="25" xfId="2" applyNumberFormat="1" applyFont="1" applyBorder="1" applyAlignment="1" applyProtection="1">
      <alignment horizontal="right"/>
    </xf>
    <xf numFmtId="179" fontId="6" fillId="0" borderId="26" xfId="2" applyNumberFormat="1" applyFont="1" applyBorder="1" applyAlignment="1" applyProtection="1">
      <alignment horizontal="right"/>
    </xf>
  </cellXfs>
  <cellStyles count="5">
    <cellStyle name="一般" xfId="0" builtinId="0"/>
    <cellStyle name="一般 2" xfId="3" xr:uid="{EA3F556A-4360-424C-AF5A-492DB6DB5BC7}"/>
    <cellStyle name="千分位" xfId="2" builtinId="3"/>
    <cellStyle name="千分位[0] 2" xfId="4" xr:uid="{CE0110D4-1061-456F-8977-E3AF824B34BB}"/>
    <cellStyle name="百分比" xfId="1" builtinId="5"/>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BB6E3-35B1-46EE-96A2-E459F8EE8122}">
  <sheetPr>
    <pageSetUpPr fitToPage="1"/>
  </sheetPr>
  <dimension ref="A1:K35"/>
  <sheetViews>
    <sheetView tabSelected="1" zoomScale="70" zoomScaleNormal="70" workbookViewId="0">
      <selection activeCell="E23" sqref="E23:G23"/>
    </sheetView>
  </sheetViews>
  <sheetFormatPr defaultColWidth="9" defaultRowHeight="16.2"/>
  <cols>
    <col min="1" max="1" width="5.6640625" customWidth="1"/>
    <col min="2" max="2" width="47.5546875" customWidth="1"/>
    <col min="3" max="3" width="17.33203125" customWidth="1"/>
    <col min="4" max="4" width="16.6640625" customWidth="1"/>
    <col min="5" max="7" width="5" customWidth="1"/>
    <col min="8" max="8" width="21.44140625" customWidth="1"/>
    <col min="9" max="9" width="19.6640625" customWidth="1"/>
    <col min="10" max="10" width="27.33203125" customWidth="1"/>
    <col min="11" max="11" width="50.21875" customWidth="1"/>
    <col min="258" max="258" width="5.6640625" customWidth="1"/>
    <col min="259" max="259" width="25.44140625" customWidth="1"/>
    <col min="260" max="260" width="12.21875" customWidth="1"/>
    <col min="261" max="261" width="13.33203125" customWidth="1"/>
    <col min="262" max="262" width="8" customWidth="1"/>
    <col min="263" max="263" width="2.6640625" customWidth="1"/>
    <col min="264" max="264" width="8" customWidth="1"/>
    <col min="265" max="265" width="30.44140625" bestFit="1" customWidth="1"/>
    <col min="266" max="266" width="37.33203125" customWidth="1"/>
    <col min="514" max="514" width="5.6640625" customWidth="1"/>
    <col min="515" max="515" width="25.44140625" customWidth="1"/>
    <col min="516" max="516" width="12.21875" customWidth="1"/>
    <col min="517" max="517" width="13.33203125" customWidth="1"/>
    <col min="518" max="518" width="8" customWidth="1"/>
    <col min="519" max="519" width="2.6640625" customWidth="1"/>
    <col min="520" max="520" width="8" customWidth="1"/>
    <col min="521" max="521" width="30.44140625" bestFit="1" customWidth="1"/>
    <col min="522" max="522" width="37.33203125" customWidth="1"/>
    <col min="770" max="770" width="5.6640625" customWidth="1"/>
    <col min="771" max="771" width="25.44140625" customWidth="1"/>
    <col min="772" max="772" width="12.21875" customWidth="1"/>
    <col min="773" max="773" width="13.33203125" customWidth="1"/>
    <col min="774" max="774" width="8" customWidth="1"/>
    <col min="775" max="775" width="2.6640625" customWidth="1"/>
    <col min="776" max="776" width="8" customWidth="1"/>
    <col min="777" max="777" width="30.44140625" bestFit="1" customWidth="1"/>
    <col min="778" max="778" width="37.33203125" customWidth="1"/>
    <col min="1026" max="1026" width="5.6640625" customWidth="1"/>
    <col min="1027" max="1027" width="25.44140625" customWidth="1"/>
    <col min="1028" max="1028" width="12.21875" customWidth="1"/>
    <col min="1029" max="1029" width="13.33203125" customWidth="1"/>
    <col min="1030" max="1030" width="8" customWidth="1"/>
    <col min="1031" max="1031" width="2.6640625" customWidth="1"/>
    <col min="1032" max="1032" width="8" customWidth="1"/>
    <col min="1033" max="1033" width="30.44140625" bestFit="1" customWidth="1"/>
    <col min="1034" max="1034" width="37.33203125" customWidth="1"/>
    <col min="1282" max="1282" width="5.6640625" customWidth="1"/>
    <col min="1283" max="1283" width="25.44140625" customWidth="1"/>
    <col min="1284" max="1284" width="12.21875" customWidth="1"/>
    <col min="1285" max="1285" width="13.33203125" customWidth="1"/>
    <col min="1286" max="1286" width="8" customWidth="1"/>
    <col min="1287" max="1287" width="2.6640625" customWidth="1"/>
    <col min="1288" max="1288" width="8" customWidth="1"/>
    <col min="1289" max="1289" width="30.44140625" bestFit="1" customWidth="1"/>
    <col min="1290" max="1290" width="37.33203125" customWidth="1"/>
    <col min="1538" max="1538" width="5.6640625" customWidth="1"/>
    <col min="1539" max="1539" width="25.44140625" customWidth="1"/>
    <col min="1540" max="1540" width="12.21875" customWidth="1"/>
    <col min="1541" max="1541" width="13.33203125" customWidth="1"/>
    <col min="1542" max="1542" width="8" customWidth="1"/>
    <col min="1543" max="1543" width="2.6640625" customWidth="1"/>
    <col min="1544" max="1544" width="8" customWidth="1"/>
    <col min="1545" max="1545" width="30.44140625" bestFit="1" customWidth="1"/>
    <col min="1546" max="1546" width="37.33203125" customWidth="1"/>
    <col min="1794" max="1794" width="5.6640625" customWidth="1"/>
    <col min="1795" max="1795" width="25.44140625" customWidth="1"/>
    <col min="1796" max="1796" width="12.21875" customWidth="1"/>
    <col min="1797" max="1797" width="13.33203125" customWidth="1"/>
    <col min="1798" max="1798" width="8" customWidth="1"/>
    <col min="1799" max="1799" width="2.6640625" customWidth="1"/>
    <col min="1800" max="1800" width="8" customWidth="1"/>
    <col min="1801" max="1801" width="30.44140625" bestFit="1" customWidth="1"/>
    <col min="1802" max="1802" width="37.33203125" customWidth="1"/>
    <col min="2050" max="2050" width="5.6640625" customWidth="1"/>
    <col min="2051" max="2051" width="25.44140625" customWidth="1"/>
    <col min="2052" max="2052" width="12.21875" customWidth="1"/>
    <col min="2053" max="2053" width="13.33203125" customWidth="1"/>
    <col min="2054" max="2054" width="8" customWidth="1"/>
    <col min="2055" max="2055" width="2.6640625" customWidth="1"/>
    <col min="2056" max="2056" width="8" customWidth="1"/>
    <col min="2057" max="2057" width="30.44140625" bestFit="1" customWidth="1"/>
    <col min="2058" max="2058" width="37.33203125" customWidth="1"/>
    <col min="2306" max="2306" width="5.6640625" customWidth="1"/>
    <col min="2307" max="2307" width="25.44140625" customWidth="1"/>
    <col min="2308" max="2308" width="12.21875" customWidth="1"/>
    <col min="2309" max="2309" width="13.33203125" customWidth="1"/>
    <col min="2310" max="2310" width="8" customWidth="1"/>
    <col min="2311" max="2311" width="2.6640625" customWidth="1"/>
    <col min="2312" max="2312" width="8" customWidth="1"/>
    <col min="2313" max="2313" width="30.44140625" bestFit="1" customWidth="1"/>
    <col min="2314" max="2314" width="37.33203125" customWidth="1"/>
    <col min="2562" max="2562" width="5.6640625" customWidth="1"/>
    <col min="2563" max="2563" width="25.44140625" customWidth="1"/>
    <col min="2564" max="2564" width="12.21875" customWidth="1"/>
    <col min="2565" max="2565" width="13.33203125" customWidth="1"/>
    <col min="2566" max="2566" width="8" customWidth="1"/>
    <col min="2567" max="2567" width="2.6640625" customWidth="1"/>
    <col min="2568" max="2568" width="8" customWidth="1"/>
    <col min="2569" max="2569" width="30.44140625" bestFit="1" customWidth="1"/>
    <col min="2570" max="2570" width="37.33203125" customWidth="1"/>
    <col min="2818" max="2818" width="5.6640625" customWidth="1"/>
    <col min="2819" max="2819" width="25.44140625" customWidth="1"/>
    <col min="2820" max="2820" width="12.21875" customWidth="1"/>
    <col min="2821" max="2821" width="13.33203125" customWidth="1"/>
    <col min="2822" max="2822" width="8" customWidth="1"/>
    <col min="2823" max="2823" width="2.6640625" customWidth="1"/>
    <col min="2824" max="2824" width="8" customWidth="1"/>
    <col min="2825" max="2825" width="30.44140625" bestFit="1" customWidth="1"/>
    <col min="2826" max="2826" width="37.33203125" customWidth="1"/>
    <col min="3074" max="3074" width="5.6640625" customWidth="1"/>
    <col min="3075" max="3075" width="25.44140625" customWidth="1"/>
    <col min="3076" max="3076" width="12.21875" customWidth="1"/>
    <col min="3077" max="3077" width="13.33203125" customWidth="1"/>
    <col min="3078" max="3078" width="8" customWidth="1"/>
    <col min="3079" max="3079" width="2.6640625" customWidth="1"/>
    <col min="3080" max="3080" width="8" customWidth="1"/>
    <col min="3081" max="3081" width="30.44140625" bestFit="1" customWidth="1"/>
    <col min="3082" max="3082" width="37.33203125" customWidth="1"/>
    <col min="3330" max="3330" width="5.6640625" customWidth="1"/>
    <col min="3331" max="3331" width="25.44140625" customWidth="1"/>
    <col min="3332" max="3332" width="12.21875" customWidth="1"/>
    <col min="3333" max="3333" width="13.33203125" customWidth="1"/>
    <col min="3334" max="3334" width="8" customWidth="1"/>
    <col min="3335" max="3335" width="2.6640625" customWidth="1"/>
    <col min="3336" max="3336" width="8" customWidth="1"/>
    <col min="3337" max="3337" width="30.44140625" bestFit="1" customWidth="1"/>
    <col min="3338" max="3338" width="37.33203125" customWidth="1"/>
    <col min="3586" max="3586" width="5.6640625" customWidth="1"/>
    <col min="3587" max="3587" width="25.44140625" customWidth="1"/>
    <col min="3588" max="3588" width="12.21875" customWidth="1"/>
    <col min="3589" max="3589" width="13.33203125" customWidth="1"/>
    <col min="3590" max="3590" width="8" customWidth="1"/>
    <col min="3591" max="3591" width="2.6640625" customWidth="1"/>
    <col min="3592" max="3592" width="8" customWidth="1"/>
    <col min="3593" max="3593" width="30.44140625" bestFit="1" customWidth="1"/>
    <col min="3594" max="3594" width="37.33203125" customWidth="1"/>
    <col min="3842" max="3842" width="5.6640625" customWidth="1"/>
    <col min="3843" max="3843" width="25.44140625" customWidth="1"/>
    <col min="3844" max="3844" width="12.21875" customWidth="1"/>
    <col min="3845" max="3845" width="13.33203125" customWidth="1"/>
    <col min="3846" max="3846" width="8" customWidth="1"/>
    <col min="3847" max="3847" width="2.6640625" customWidth="1"/>
    <col min="3848" max="3848" width="8" customWidth="1"/>
    <col min="3849" max="3849" width="30.44140625" bestFit="1" customWidth="1"/>
    <col min="3850" max="3850" width="37.33203125" customWidth="1"/>
    <col min="4098" max="4098" width="5.6640625" customWidth="1"/>
    <col min="4099" max="4099" width="25.44140625" customWidth="1"/>
    <col min="4100" max="4100" width="12.21875" customWidth="1"/>
    <col min="4101" max="4101" width="13.33203125" customWidth="1"/>
    <col min="4102" max="4102" width="8" customWidth="1"/>
    <col min="4103" max="4103" width="2.6640625" customWidth="1"/>
    <col min="4104" max="4104" width="8" customWidth="1"/>
    <col min="4105" max="4105" width="30.44140625" bestFit="1" customWidth="1"/>
    <col min="4106" max="4106" width="37.33203125" customWidth="1"/>
    <col min="4354" max="4354" width="5.6640625" customWidth="1"/>
    <col min="4355" max="4355" width="25.44140625" customWidth="1"/>
    <col min="4356" max="4356" width="12.21875" customWidth="1"/>
    <col min="4357" max="4357" width="13.33203125" customWidth="1"/>
    <col min="4358" max="4358" width="8" customWidth="1"/>
    <col min="4359" max="4359" width="2.6640625" customWidth="1"/>
    <col min="4360" max="4360" width="8" customWidth="1"/>
    <col min="4361" max="4361" width="30.44140625" bestFit="1" customWidth="1"/>
    <col min="4362" max="4362" width="37.33203125" customWidth="1"/>
    <col min="4610" max="4610" width="5.6640625" customWidth="1"/>
    <col min="4611" max="4611" width="25.44140625" customWidth="1"/>
    <col min="4612" max="4612" width="12.21875" customWidth="1"/>
    <col min="4613" max="4613" width="13.33203125" customWidth="1"/>
    <col min="4614" max="4614" width="8" customWidth="1"/>
    <col min="4615" max="4615" width="2.6640625" customWidth="1"/>
    <col min="4616" max="4616" width="8" customWidth="1"/>
    <col min="4617" max="4617" width="30.44140625" bestFit="1" customWidth="1"/>
    <col min="4618" max="4618" width="37.33203125" customWidth="1"/>
    <col min="4866" max="4866" width="5.6640625" customWidth="1"/>
    <col min="4867" max="4867" width="25.44140625" customWidth="1"/>
    <col min="4868" max="4868" width="12.21875" customWidth="1"/>
    <col min="4869" max="4869" width="13.33203125" customWidth="1"/>
    <col min="4870" max="4870" width="8" customWidth="1"/>
    <col min="4871" max="4871" width="2.6640625" customWidth="1"/>
    <col min="4872" max="4872" width="8" customWidth="1"/>
    <col min="4873" max="4873" width="30.44140625" bestFit="1" customWidth="1"/>
    <col min="4874" max="4874" width="37.33203125" customWidth="1"/>
    <col min="5122" max="5122" width="5.6640625" customWidth="1"/>
    <col min="5123" max="5123" width="25.44140625" customWidth="1"/>
    <col min="5124" max="5124" width="12.21875" customWidth="1"/>
    <col min="5125" max="5125" width="13.33203125" customWidth="1"/>
    <col min="5126" max="5126" width="8" customWidth="1"/>
    <col min="5127" max="5127" width="2.6640625" customWidth="1"/>
    <col min="5128" max="5128" width="8" customWidth="1"/>
    <col min="5129" max="5129" width="30.44140625" bestFit="1" customWidth="1"/>
    <col min="5130" max="5130" width="37.33203125" customWidth="1"/>
    <col min="5378" max="5378" width="5.6640625" customWidth="1"/>
    <col min="5379" max="5379" width="25.44140625" customWidth="1"/>
    <col min="5380" max="5380" width="12.21875" customWidth="1"/>
    <col min="5381" max="5381" width="13.33203125" customWidth="1"/>
    <col min="5382" max="5382" width="8" customWidth="1"/>
    <col min="5383" max="5383" width="2.6640625" customWidth="1"/>
    <col min="5384" max="5384" width="8" customWidth="1"/>
    <col min="5385" max="5385" width="30.44140625" bestFit="1" customWidth="1"/>
    <col min="5386" max="5386" width="37.33203125" customWidth="1"/>
    <col min="5634" max="5634" width="5.6640625" customWidth="1"/>
    <col min="5635" max="5635" width="25.44140625" customWidth="1"/>
    <col min="5636" max="5636" width="12.21875" customWidth="1"/>
    <col min="5637" max="5637" width="13.33203125" customWidth="1"/>
    <col min="5638" max="5638" width="8" customWidth="1"/>
    <col min="5639" max="5639" width="2.6640625" customWidth="1"/>
    <col min="5640" max="5640" width="8" customWidth="1"/>
    <col min="5641" max="5641" width="30.44140625" bestFit="1" customWidth="1"/>
    <col min="5642" max="5642" width="37.33203125" customWidth="1"/>
    <col min="5890" max="5890" width="5.6640625" customWidth="1"/>
    <col min="5891" max="5891" width="25.44140625" customWidth="1"/>
    <col min="5892" max="5892" width="12.21875" customWidth="1"/>
    <col min="5893" max="5893" width="13.33203125" customWidth="1"/>
    <col min="5894" max="5894" width="8" customWidth="1"/>
    <col min="5895" max="5895" width="2.6640625" customWidth="1"/>
    <col min="5896" max="5896" width="8" customWidth="1"/>
    <col min="5897" max="5897" width="30.44140625" bestFit="1" customWidth="1"/>
    <col min="5898" max="5898" width="37.33203125" customWidth="1"/>
    <col min="6146" max="6146" width="5.6640625" customWidth="1"/>
    <col min="6147" max="6147" width="25.44140625" customWidth="1"/>
    <col min="6148" max="6148" width="12.21875" customWidth="1"/>
    <col min="6149" max="6149" width="13.33203125" customWidth="1"/>
    <col min="6150" max="6150" width="8" customWidth="1"/>
    <col min="6151" max="6151" width="2.6640625" customWidth="1"/>
    <col min="6152" max="6152" width="8" customWidth="1"/>
    <col min="6153" max="6153" width="30.44140625" bestFit="1" customWidth="1"/>
    <col min="6154" max="6154" width="37.33203125" customWidth="1"/>
    <col min="6402" max="6402" width="5.6640625" customWidth="1"/>
    <col min="6403" max="6403" width="25.44140625" customWidth="1"/>
    <col min="6404" max="6404" width="12.21875" customWidth="1"/>
    <col min="6405" max="6405" width="13.33203125" customWidth="1"/>
    <col min="6406" max="6406" width="8" customWidth="1"/>
    <col min="6407" max="6407" width="2.6640625" customWidth="1"/>
    <col min="6408" max="6408" width="8" customWidth="1"/>
    <col min="6409" max="6409" width="30.44140625" bestFit="1" customWidth="1"/>
    <col min="6410" max="6410" width="37.33203125" customWidth="1"/>
    <col min="6658" max="6658" width="5.6640625" customWidth="1"/>
    <col min="6659" max="6659" width="25.44140625" customWidth="1"/>
    <col min="6660" max="6660" width="12.21875" customWidth="1"/>
    <col min="6661" max="6661" width="13.33203125" customWidth="1"/>
    <col min="6662" max="6662" width="8" customWidth="1"/>
    <col min="6663" max="6663" width="2.6640625" customWidth="1"/>
    <col min="6664" max="6664" width="8" customWidth="1"/>
    <col min="6665" max="6665" width="30.44140625" bestFit="1" customWidth="1"/>
    <col min="6666" max="6666" width="37.33203125" customWidth="1"/>
    <col min="6914" max="6914" width="5.6640625" customWidth="1"/>
    <col min="6915" max="6915" width="25.44140625" customWidth="1"/>
    <col min="6916" max="6916" width="12.21875" customWidth="1"/>
    <col min="6917" max="6917" width="13.33203125" customWidth="1"/>
    <col min="6918" max="6918" width="8" customWidth="1"/>
    <col min="6919" max="6919" width="2.6640625" customWidth="1"/>
    <col min="6920" max="6920" width="8" customWidth="1"/>
    <col min="6921" max="6921" width="30.44140625" bestFit="1" customWidth="1"/>
    <col min="6922" max="6922" width="37.33203125" customWidth="1"/>
    <col min="7170" max="7170" width="5.6640625" customWidth="1"/>
    <col min="7171" max="7171" width="25.44140625" customWidth="1"/>
    <col min="7172" max="7172" width="12.21875" customWidth="1"/>
    <col min="7173" max="7173" width="13.33203125" customWidth="1"/>
    <col min="7174" max="7174" width="8" customWidth="1"/>
    <col min="7175" max="7175" width="2.6640625" customWidth="1"/>
    <col min="7176" max="7176" width="8" customWidth="1"/>
    <col min="7177" max="7177" width="30.44140625" bestFit="1" customWidth="1"/>
    <col min="7178" max="7178" width="37.33203125" customWidth="1"/>
    <col min="7426" max="7426" width="5.6640625" customWidth="1"/>
    <col min="7427" max="7427" width="25.44140625" customWidth="1"/>
    <col min="7428" max="7428" width="12.21875" customWidth="1"/>
    <col min="7429" max="7429" width="13.33203125" customWidth="1"/>
    <col min="7430" max="7430" width="8" customWidth="1"/>
    <col min="7431" max="7431" width="2.6640625" customWidth="1"/>
    <col min="7432" max="7432" width="8" customWidth="1"/>
    <col min="7433" max="7433" width="30.44140625" bestFit="1" customWidth="1"/>
    <col min="7434" max="7434" width="37.33203125" customWidth="1"/>
    <col min="7682" max="7682" width="5.6640625" customWidth="1"/>
    <col min="7683" max="7683" width="25.44140625" customWidth="1"/>
    <col min="7684" max="7684" width="12.21875" customWidth="1"/>
    <col min="7685" max="7685" width="13.33203125" customWidth="1"/>
    <col min="7686" max="7686" width="8" customWidth="1"/>
    <col min="7687" max="7687" width="2.6640625" customWidth="1"/>
    <col min="7688" max="7688" width="8" customWidth="1"/>
    <col min="7689" max="7689" width="30.44140625" bestFit="1" customWidth="1"/>
    <col min="7690" max="7690" width="37.33203125" customWidth="1"/>
    <col min="7938" max="7938" width="5.6640625" customWidth="1"/>
    <col min="7939" max="7939" width="25.44140625" customWidth="1"/>
    <col min="7940" max="7940" width="12.21875" customWidth="1"/>
    <col min="7941" max="7941" width="13.33203125" customWidth="1"/>
    <col min="7942" max="7942" width="8" customWidth="1"/>
    <col min="7943" max="7943" width="2.6640625" customWidth="1"/>
    <col min="7944" max="7944" width="8" customWidth="1"/>
    <col min="7945" max="7945" width="30.44140625" bestFit="1" customWidth="1"/>
    <col min="7946" max="7946" width="37.33203125" customWidth="1"/>
    <col min="8194" max="8194" width="5.6640625" customWidth="1"/>
    <col min="8195" max="8195" width="25.44140625" customWidth="1"/>
    <col min="8196" max="8196" width="12.21875" customWidth="1"/>
    <col min="8197" max="8197" width="13.33203125" customWidth="1"/>
    <col min="8198" max="8198" width="8" customWidth="1"/>
    <col min="8199" max="8199" width="2.6640625" customWidth="1"/>
    <col min="8200" max="8200" width="8" customWidth="1"/>
    <col min="8201" max="8201" width="30.44140625" bestFit="1" customWidth="1"/>
    <col min="8202" max="8202" width="37.33203125" customWidth="1"/>
    <col min="8450" max="8450" width="5.6640625" customWidth="1"/>
    <col min="8451" max="8451" width="25.44140625" customWidth="1"/>
    <col min="8452" max="8452" width="12.21875" customWidth="1"/>
    <col min="8453" max="8453" width="13.33203125" customWidth="1"/>
    <col min="8454" max="8454" width="8" customWidth="1"/>
    <col min="8455" max="8455" width="2.6640625" customWidth="1"/>
    <col min="8456" max="8456" width="8" customWidth="1"/>
    <col min="8457" max="8457" width="30.44140625" bestFit="1" customWidth="1"/>
    <col min="8458" max="8458" width="37.33203125" customWidth="1"/>
    <col min="8706" max="8706" width="5.6640625" customWidth="1"/>
    <col min="8707" max="8707" width="25.44140625" customWidth="1"/>
    <col min="8708" max="8708" width="12.21875" customWidth="1"/>
    <col min="8709" max="8709" width="13.33203125" customWidth="1"/>
    <col min="8710" max="8710" width="8" customWidth="1"/>
    <col min="8711" max="8711" width="2.6640625" customWidth="1"/>
    <col min="8712" max="8712" width="8" customWidth="1"/>
    <col min="8713" max="8713" width="30.44140625" bestFit="1" customWidth="1"/>
    <col min="8714" max="8714" width="37.33203125" customWidth="1"/>
    <col min="8962" max="8962" width="5.6640625" customWidth="1"/>
    <col min="8963" max="8963" width="25.44140625" customWidth="1"/>
    <col min="8964" max="8964" width="12.21875" customWidth="1"/>
    <col min="8965" max="8965" width="13.33203125" customWidth="1"/>
    <col min="8966" max="8966" width="8" customWidth="1"/>
    <col min="8967" max="8967" width="2.6640625" customWidth="1"/>
    <col min="8968" max="8968" width="8" customWidth="1"/>
    <col min="8969" max="8969" width="30.44140625" bestFit="1" customWidth="1"/>
    <col min="8970" max="8970" width="37.33203125" customWidth="1"/>
    <col min="9218" max="9218" width="5.6640625" customWidth="1"/>
    <col min="9219" max="9219" width="25.44140625" customWidth="1"/>
    <col min="9220" max="9220" width="12.21875" customWidth="1"/>
    <col min="9221" max="9221" width="13.33203125" customWidth="1"/>
    <col min="9222" max="9222" width="8" customWidth="1"/>
    <col min="9223" max="9223" width="2.6640625" customWidth="1"/>
    <col min="9224" max="9224" width="8" customWidth="1"/>
    <col min="9225" max="9225" width="30.44140625" bestFit="1" customWidth="1"/>
    <col min="9226" max="9226" width="37.33203125" customWidth="1"/>
    <col min="9474" max="9474" width="5.6640625" customWidth="1"/>
    <col min="9475" max="9475" width="25.44140625" customWidth="1"/>
    <col min="9476" max="9476" width="12.21875" customWidth="1"/>
    <col min="9477" max="9477" width="13.33203125" customWidth="1"/>
    <col min="9478" max="9478" width="8" customWidth="1"/>
    <col min="9479" max="9479" width="2.6640625" customWidth="1"/>
    <col min="9480" max="9480" width="8" customWidth="1"/>
    <col min="9481" max="9481" width="30.44140625" bestFit="1" customWidth="1"/>
    <col min="9482" max="9482" width="37.33203125" customWidth="1"/>
    <col min="9730" max="9730" width="5.6640625" customWidth="1"/>
    <col min="9731" max="9731" width="25.44140625" customWidth="1"/>
    <col min="9732" max="9732" width="12.21875" customWidth="1"/>
    <col min="9733" max="9733" width="13.33203125" customWidth="1"/>
    <col min="9734" max="9734" width="8" customWidth="1"/>
    <col min="9735" max="9735" width="2.6640625" customWidth="1"/>
    <col min="9736" max="9736" width="8" customWidth="1"/>
    <col min="9737" max="9737" width="30.44140625" bestFit="1" customWidth="1"/>
    <col min="9738" max="9738" width="37.33203125" customWidth="1"/>
    <col min="9986" max="9986" width="5.6640625" customWidth="1"/>
    <col min="9987" max="9987" width="25.44140625" customWidth="1"/>
    <col min="9988" max="9988" width="12.21875" customWidth="1"/>
    <col min="9989" max="9989" width="13.33203125" customWidth="1"/>
    <col min="9990" max="9990" width="8" customWidth="1"/>
    <col min="9991" max="9991" width="2.6640625" customWidth="1"/>
    <col min="9992" max="9992" width="8" customWidth="1"/>
    <col min="9993" max="9993" width="30.44140625" bestFit="1" customWidth="1"/>
    <col min="9994" max="9994" width="37.33203125" customWidth="1"/>
    <col min="10242" max="10242" width="5.6640625" customWidth="1"/>
    <col min="10243" max="10243" width="25.44140625" customWidth="1"/>
    <col min="10244" max="10244" width="12.21875" customWidth="1"/>
    <col min="10245" max="10245" width="13.33203125" customWidth="1"/>
    <col min="10246" max="10246" width="8" customWidth="1"/>
    <col min="10247" max="10247" width="2.6640625" customWidth="1"/>
    <col min="10248" max="10248" width="8" customWidth="1"/>
    <col min="10249" max="10249" width="30.44140625" bestFit="1" customWidth="1"/>
    <col min="10250" max="10250" width="37.33203125" customWidth="1"/>
    <col min="10498" max="10498" width="5.6640625" customWidth="1"/>
    <col min="10499" max="10499" width="25.44140625" customWidth="1"/>
    <col min="10500" max="10500" width="12.21875" customWidth="1"/>
    <col min="10501" max="10501" width="13.33203125" customWidth="1"/>
    <col min="10502" max="10502" width="8" customWidth="1"/>
    <col min="10503" max="10503" width="2.6640625" customWidth="1"/>
    <col min="10504" max="10504" width="8" customWidth="1"/>
    <col min="10505" max="10505" width="30.44140625" bestFit="1" customWidth="1"/>
    <col min="10506" max="10506" width="37.33203125" customWidth="1"/>
    <col min="10754" max="10754" width="5.6640625" customWidth="1"/>
    <col min="10755" max="10755" width="25.44140625" customWidth="1"/>
    <col min="10756" max="10756" width="12.21875" customWidth="1"/>
    <col min="10757" max="10757" width="13.33203125" customWidth="1"/>
    <col min="10758" max="10758" width="8" customWidth="1"/>
    <col min="10759" max="10759" width="2.6640625" customWidth="1"/>
    <col min="10760" max="10760" width="8" customWidth="1"/>
    <col min="10761" max="10761" width="30.44140625" bestFit="1" customWidth="1"/>
    <col min="10762" max="10762" width="37.33203125" customWidth="1"/>
    <col min="11010" max="11010" width="5.6640625" customWidth="1"/>
    <col min="11011" max="11011" width="25.44140625" customWidth="1"/>
    <col min="11012" max="11012" width="12.21875" customWidth="1"/>
    <col min="11013" max="11013" width="13.33203125" customWidth="1"/>
    <col min="11014" max="11014" width="8" customWidth="1"/>
    <col min="11015" max="11015" width="2.6640625" customWidth="1"/>
    <col min="11016" max="11016" width="8" customWidth="1"/>
    <col min="11017" max="11017" width="30.44140625" bestFit="1" customWidth="1"/>
    <col min="11018" max="11018" width="37.33203125" customWidth="1"/>
    <col min="11266" max="11266" width="5.6640625" customWidth="1"/>
    <col min="11267" max="11267" width="25.44140625" customWidth="1"/>
    <col min="11268" max="11268" width="12.21875" customWidth="1"/>
    <col min="11269" max="11269" width="13.33203125" customWidth="1"/>
    <col min="11270" max="11270" width="8" customWidth="1"/>
    <col min="11271" max="11271" width="2.6640625" customWidth="1"/>
    <col min="11272" max="11272" width="8" customWidth="1"/>
    <col min="11273" max="11273" width="30.44140625" bestFit="1" customWidth="1"/>
    <col min="11274" max="11274" width="37.33203125" customWidth="1"/>
    <col min="11522" max="11522" width="5.6640625" customWidth="1"/>
    <col min="11523" max="11523" width="25.44140625" customWidth="1"/>
    <col min="11524" max="11524" width="12.21875" customWidth="1"/>
    <col min="11525" max="11525" width="13.33203125" customWidth="1"/>
    <col min="11526" max="11526" width="8" customWidth="1"/>
    <col min="11527" max="11527" width="2.6640625" customWidth="1"/>
    <col min="11528" max="11528" width="8" customWidth="1"/>
    <col min="11529" max="11529" width="30.44140625" bestFit="1" customWidth="1"/>
    <col min="11530" max="11530" width="37.33203125" customWidth="1"/>
    <col min="11778" max="11778" width="5.6640625" customWidth="1"/>
    <col min="11779" max="11779" width="25.44140625" customWidth="1"/>
    <col min="11780" max="11780" width="12.21875" customWidth="1"/>
    <col min="11781" max="11781" width="13.33203125" customWidth="1"/>
    <col min="11782" max="11782" width="8" customWidth="1"/>
    <col min="11783" max="11783" width="2.6640625" customWidth="1"/>
    <col min="11784" max="11784" width="8" customWidth="1"/>
    <col min="11785" max="11785" width="30.44140625" bestFit="1" customWidth="1"/>
    <col min="11786" max="11786" width="37.33203125" customWidth="1"/>
    <col min="12034" max="12034" width="5.6640625" customWidth="1"/>
    <col min="12035" max="12035" width="25.44140625" customWidth="1"/>
    <col min="12036" max="12036" width="12.21875" customWidth="1"/>
    <col min="12037" max="12037" width="13.33203125" customWidth="1"/>
    <col min="12038" max="12038" width="8" customWidth="1"/>
    <col min="12039" max="12039" width="2.6640625" customWidth="1"/>
    <col min="12040" max="12040" width="8" customWidth="1"/>
    <col min="12041" max="12041" width="30.44140625" bestFit="1" customWidth="1"/>
    <col min="12042" max="12042" width="37.33203125" customWidth="1"/>
    <col min="12290" max="12290" width="5.6640625" customWidth="1"/>
    <col min="12291" max="12291" width="25.44140625" customWidth="1"/>
    <col min="12292" max="12292" width="12.21875" customWidth="1"/>
    <col min="12293" max="12293" width="13.33203125" customWidth="1"/>
    <col min="12294" max="12294" width="8" customWidth="1"/>
    <col min="12295" max="12295" width="2.6640625" customWidth="1"/>
    <col min="12296" max="12296" width="8" customWidth="1"/>
    <col min="12297" max="12297" width="30.44140625" bestFit="1" customWidth="1"/>
    <col min="12298" max="12298" width="37.33203125" customWidth="1"/>
    <col min="12546" max="12546" width="5.6640625" customWidth="1"/>
    <col min="12547" max="12547" width="25.44140625" customWidth="1"/>
    <col min="12548" max="12548" width="12.21875" customWidth="1"/>
    <col min="12549" max="12549" width="13.33203125" customWidth="1"/>
    <col min="12550" max="12550" width="8" customWidth="1"/>
    <col min="12551" max="12551" width="2.6640625" customWidth="1"/>
    <col min="12552" max="12552" width="8" customWidth="1"/>
    <col min="12553" max="12553" width="30.44140625" bestFit="1" customWidth="1"/>
    <col min="12554" max="12554" width="37.33203125" customWidth="1"/>
    <col min="12802" max="12802" width="5.6640625" customWidth="1"/>
    <col min="12803" max="12803" width="25.44140625" customWidth="1"/>
    <col min="12804" max="12804" width="12.21875" customWidth="1"/>
    <col min="12805" max="12805" width="13.33203125" customWidth="1"/>
    <col min="12806" max="12806" width="8" customWidth="1"/>
    <col min="12807" max="12807" width="2.6640625" customWidth="1"/>
    <col min="12808" max="12808" width="8" customWidth="1"/>
    <col min="12809" max="12809" width="30.44140625" bestFit="1" customWidth="1"/>
    <col min="12810" max="12810" width="37.33203125" customWidth="1"/>
    <col min="13058" max="13058" width="5.6640625" customWidth="1"/>
    <col min="13059" max="13059" width="25.44140625" customWidth="1"/>
    <col min="13060" max="13060" width="12.21875" customWidth="1"/>
    <col min="13061" max="13061" width="13.33203125" customWidth="1"/>
    <col min="13062" max="13062" width="8" customWidth="1"/>
    <col min="13063" max="13063" width="2.6640625" customWidth="1"/>
    <col min="13064" max="13064" width="8" customWidth="1"/>
    <col min="13065" max="13065" width="30.44140625" bestFit="1" customWidth="1"/>
    <col min="13066" max="13066" width="37.33203125" customWidth="1"/>
    <col min="13314" max="13314" width="5.6640625" customWidth="1"/>
    <col min="13315" max="13315" width="25.44140625" customWidth="1"/>
    <col min="13316" max="13316" width="12.21875" customWidth="1"/>
    <col min="13317" max="13317" width="13.33203125" customWidth="1"/>
    <col min="13318" max="13318" width="8" customWidth="1"/>
    <col min="13319" max="13319" width="2.6640625" customWidth="1"/>
    <col min="13320" max="13320" width="8" customWidth="1"/>
    <col min="13321" max="13321" width="30.44140625" bestFit="1" customWidth="1"/>
    <col min="13322" max="13322" width="37.33203125" customWidth="1"/>
    <col min="13570" max="13570" width="5.6640625" customWidth="1"/>
    <col min="13571" max="13571" width="25.44140625" customWidth="1"/>
    <col min="13572" max="13572" width="12.21875" customWidth="1"/>
    <col min="13573" max="13573" width="13.33203125" customWidth="1"/>
    <col min="13574" max="13574" width="8" customWidth="1"/>
    <col min="13575" max="13575" width="2.6640625" customWidth="1"/>
    <col min="13576" max="13576" width="8" customWidth="1"/>
    <col min="13577" max="13577" width="30.44140625" bestFit="1" customWidth="1"/>
    <col min="13578" max="13578" width="37.33203125" customWidth="1"/>
    <col min="13826" max="13826" width="5.6640625" customWidth="1"/>
    <col min="13827" max="13827" width="25.44140625" customWidth="1"/>
    <col min="13828" max="13828" width="12.21875" customWidth="1"/>
    <col min="13829" max="13829" width="13.33203125" customWidth="1"/>
    <col min="13830" max="13830" width="8" customWidth="1"/>
    <col min="13831" max="13831" width="2.6640625" customWidth="1"/>
    <col min="13832" max="13832" width="8" customWidth="1"/>
    <col min="13833" max="13833" width="30.44140625" bestFit="1" customWidth="1"/>
    <col min="13834" max="13834" width="37.33203125" customWidth="1"/>
    <col min="14082" max="14082" width="5.6640625" customWidth="1"/>
    <col min="14083" max="14083" width="25.44140625" customWidth="1"/>
    <col min="14084" max="14084" width="12.21875" customWidth="1"/>
    <col min="14085" max="14085" width="13.33203125" customWidth="1"/>
    <col min="14086" max="14086" width="8" customWidth="1"/>
    <col min="14087" max="14087" width="2.6640625" customWidth="1"/>
    <col min="14088" max="14088" width="8" customWidth="1"/>
    <col min="14089" max="14089" width="30.44140625" bestFit="1" customWidth="1"/>
    <col min="14090" max="14090" width="37.33203125" customWidth="1"/>
    <col min="14338" max="14338" width="5.6640625" customWidth="1"/>
    <col min="14339" max="14339" width="25.44140625" customWidth="1"/>
    <col min="14340" max="14340" width="12.21875" customWidth="1"/>
    <col min="14341" max="14341" width="13.33203125" customWidth="1"/>
    <col min="14342" max="14342" width="8" customWidth="1"/>
    <col min="14343" max="14343" width="2.6640625" customWidth="1"/>
    <col min="14344" max="14344" width="8" customWidth="1"/>
    <col min="14345" max="14345" width="30.44140625" bestFit="1" customWidth="1"/>
    <col min="14346" max="14346" width="37.33203125" customWidth="1"/>
    <col min="14594" max="14594" width="5.6640625" customWidth="1"/>
    <col min="14595" max="14595" width="25.44140625" customWidth="1"/>
    <col min="14596" max="14596" width="12.21875" customWidth="1"/>
    <col min="14597" max="14597" width="13.33203125" customWidth="1"/>
    <col min="14598" max="14598" width="8" customWidth="1"/>
    <col min="14599" max="14599" width="2.6640625" customWidth="1"/>
    <col min="14600" max="14600" width="8" customWidth="1"/>
    <col min="14601" max="14601" width="30.44140625" bestFit="1" customWidth="1"/>
    <col min="14602" max="14602" width="37.33203125" customWidth="1"/>
    <col min="14850" max="14850" width="5.6640625" customWidth="1"/>
    <col min="14851" max="14851" width="25.44140625" customWidth="1"/>
    <col min="14852" max="14852" width="12.21875" customWidth="1"/>
    <col min="14853" max="14853" width="13.33203125" customWidth="1"/>
    <col min="14854" max="14854" width="8" customWidth="1"/>
    <col min="14855" max="14855" width="2.6640625" customWidth="1"/>
    <col min="14856" max="14856" width="8" customWidth="1"/>
    <col min="14857" max="14857" width="30.44140625" bestFit="1" customWidth="1"/>
    <col min="14858" max="14858" width="37.33203125" customWidth="1"/>
    <col min="15106" max="15106" width="5.6640625" customWidth="1"/>
    <col min="15107" max="15107" width="25.44140625" customWidth="1"/>
    <col min="15108" max="15108" width="12.21875" customWidth="1"/>
    <col min="15109" max="15109" width="13.33203125" customWidth="1"/>
    <col min="15110" max="15110" width="8" customWidth="1"/>
    <col min="15111" max="15111" width="2.6640625" customWidth="1"/>
    <col min="15112" max="15112" width="8" customWidth="1"/>
    <col min="15113" max="15113" width="30.44140625" bestFit="1" customWidth="1"/>
    <col min="15114" max="15114" width="37.33203125" customWidth="1"/>
    <col min="15362" max="15362" width="5.6640625" customWidth="1"/>
    <col min="15363" max="15363" width="25.44140625" customWidth="1"/>
    <col min="15364" max="15364" width="12.21875" customWidth="1"/>
    <col min="15365" max="15365" width="13.33203125" customWidth="1"/>
    <col min="15366" max="15366" width="8" customWidth="1"/>
    <col min="15367" max="15367" width="2.6640625" customWidth="1"/>
    <col min="15368" max="15368" width="8" customWidth="1"/>
    <col min="15369" max="15369" width="30.44140625" bestFit="1" customWidth="1"/>
    <col min="15370" max="15370" width="37.33203125" customWidth="1"/>
    <col min="15618" max="15618" width="5.6640625" customWidth="1"/>
    <col min="15619" max="15619" width="25.44140625" customWidth="1"/>
    <col min="15620" max="15620" width="12.21875" customWidth="1"/>
    <col min="15621" max="15621" width="13.33203125" customWidth="1"/>
    <col min="15622" max="15622" width="8" customWidth="1"/>
    <col min="15623" max="15623" width="2.6640625" customWidth="1"/>
    <col min="15624" max="15624" width="8" customWidth="1"/>
    <col min="15625" max="15625" width="30.44140625" bestFit="1" customWidth="1"/>
    <col min="15626" max="15626" width="37.33203125" customWidth="1"/>
    <col min="15874" max="15874" width="5.6640625" customWidth="1"/>
    <col min="15875" max="15875" width="25.44140625" customWidth="1"/>
    <col min="15876" max="15876" width="12.21875" customWidth="1"/>
    <col min="15877" max="15877" width="13.33203125" customWidth="1"/>
    <col min="15878" max="15878" width="8" customWidth="1"/>
    <col min="15879" max="15879" width="2.6640625" customWidth="1"/>
    <col min="15880" max="15880" width="8" customWidth="1"/>
    <col min="15881" max="15881" width="30.44140625" bestFit="1" customWidth="1"/>
    <col min="15882" max="15882" width="37.33203125" customWidth="1"/>
    <col min="16130" max="16130" width="5.6640625" customWidth="1"/>
    <col min="16131" max="16131" width="25.44140625" customWidth="1"/>
    <col min="16132" max="16132" width="12.21875" customWidth="1"/>
    <col min="16133" max="16133" width="13.33203125" customWidth="1"/>
    <col min="16134" max="16134" width="8" customWidth="1"/>
    <col min="16135" max="16135" width="2.6640625" customWidth="1"/>
    <col min="16136" max="16136" width="8" customWidth="1"/>
    <col min="16137" max="16137" width="30.44140625" bestFit="1" customWidth="1"/>
    <col min="16138" max="16138" width="37.33203125" customWidth="1"/>
  </cols>
  <sheetData>
    <row r="1" spans="1:11" ht="22.2">
      <c r="A1" s="68" t="s">
        <v>29</v>
      </c>
      <c r="B1" s="69"/>
      <c r="C1" s="69"/>
      <c r="D1" s="69"/>
      <c r="E1" s="69"/>
      <c r="F1" s="69"/>
      <c r="G1" s="69"/>
      <c r="H1" s="69"/>
      <c r="I1" s="69"/>
      <c r="J1" s="69"/>
    </row>
    <row r="2" spans="1:11" ht="21">
      <c r="A2" s="1"/>
      <c r="B2" s="1"/>
      <c r="C2" s="1"/>
      <c r="D2" s="1"/>
      <c r="E2" s="1"/>
      <c r="F2" s="1"/>
      <c r="G2" s="1"/>
      <c r="H2" s="1"/>
      <c r="I2" s="1"/>
      <c r="J2" s="1"/>
    </row>
    <row r="3" spans="1:11" ht="22.2">
      <c r="A3" s="68" t="s">
        <v>51</v>
      </c>
      <c r="B3" s="69"/>
      <c r="C3" s="69"/>
      <c r="D3" s="69"/>
      <c r="E3" s="69"/>
      <c r="F3" s="69"/>
      <c r="G3" s="69"/>
      <c r="H3" s="69"/>
      <c r="I3" s="69"/>
      <c r="J3" s="69"/>
    </row>
    <row r="5" spans="1:11">
      <c r="B5" s="44" t="s">
        <v>42</v>
      </c>
      <c r="C5" s="44" t="s">
        <v>55</v>
      </c>
      <c r="J5" s="2" t="s">
        <v>33</v>
      </c>
    </row>
    <row r="6" spans="1:11" ht="16.8" thickBot="1">
      <c r="B6" s="44" t="s">
        <v>43</v>
      </c>
      <c r="C6" s="44" t="s">
        <v>55</v>
      </c>
      <c r="J6" s="2"/>
    </row>
    <row r="7" spans="1:11">
      <c r="A7" s="3"/>
      <c r="B7" s="4"/>
      <c r="C7" s="70" t="s">
        <v>0</v>
      </c>
      <c r="D7" s="71"/>
      <c r="E7" s="71"/>
      <c r="F7" s="71"/>
      <c r="G7" s="72"/>
      <c r="H7" s="40"/>
      <c r="I7" s="5"/>
      <c r="J7" s="70" t="s">
        <v>1</v>
      </c>
      <c r="K7" s="73"/>
    </row>
    <row r="8" spans="1:11" ht="37.950000000000003" customHeight="1">
      <c r="A8" s="6"/>
      <c r="B8" s="7" t="s">
        <v>2</v>
      </c>
      <c r="C8" s="8" t="s">
        <v>3</v>
      </c>
      <c r="D8" s="8" t="s">
        <v>4</v>
      </c>
      <c r="E8" s="74" t="s">
        <v>54</v>
      </c>
      <c r="F8" s="75"/>
      <c r="G8" s="76"/>
      <c r="H8" s="45" t="s">
        <v>37</v>
      </c>
      <c r="I8" s="51" t="s">
        <v>38</v>
      </c>
      <c r="J8" s="9" t="s">
        <v>5</v>
      </c>
      <c r="K8" s="10" t="s">
        <v>6</v>
      </c>
    </row>
    <row r="9" spans="1:11">
      <c r="A9" s="11" t="s">
        <v>7</v>
      </c>
      <c r="B9" s="12" t="s">
        <v>8</v>
      </c>
      <c r="C9" s="56">
        <f>+C10+C11</f>
        <v>413.59899999999999</v>
      </c>
      <c r="D9" s="56">
        <f>+D10+D11</f>
        <v>414.15100000000001</v>
      </c>
      <c r="E9" s="65">
        <f>+C9+D9</f>
        <v>827.75</v>
      </c>
      <c r="F9" s="66"/>
      <c r="G9" s="67"/>
      <c r="H9" s="46">
        <f>SUM(H10:H11)</f>
        <v>0.2757</v>
      </c>
      <c r="I9" s="46">
        <f>SUM(I10:I11)</f>
        <v>0.2757</v>
      </c>
      <c r="J9" s="13" t="str">
        <f>IF(C6="否","合計 &lt; 總補助款 * 30%","合計 &lt; 總補助款 * 40%")</f>
        <v>合計 &lt; 總補助款 * 30%</v>
      </c>
      <c r="K9" s="14" t="str">
        <f>IF(C6="否",IF(OR(C9&gt;C29*30%,E9&gt;(E29-E25-E23)*30%),"其他市場驗證支出補助款超出計畫總補助款之 30%","符合設限 "),IF(OR(C9&gt;C29*40%,E9&gt;(E29-E25-E23)*40%),"其他市場驗證支出補助款超出計畫總補助款之 40%","符合設限 "))</f>
        <v xml:space="preserve">符合設限 </v>
      </c>
    </row>
    <row r="10" spans="1:11">
      <c r="A10" s="15"/>
      <c r="B10" s="16" t="s">
        <v>9</v>
      </c>
      <c r="C10" s="57">
        <f>ROUND(E10*$D$34,3)</f>
        <v>413.59899999999999</v>
      </c>
      <c r="D10" s="58">
        <f>E10-C10</f>
        <v>414.15100000000001</v>
      </c>
      <c r="E10" s="80">
        <v>827.75</v>
      </c>
      <c r="F10" s="81"/>
      <c r="G10" s="82"/>
      <c r="H10" s="47">
        <f>ROUND(E10/$E$29,4)</f>
        <v>0.2757</v>
      </c>
      <c r="I10" s="47">
        <f>ROUND(C10/$C$29,4)</f>
        <v>0.2757</v>
      </c>
      <c r="J10" s="17"/>
      <c r="K10" s="18"/>
    </row>
    <row r="11" spans="1:11">
      <c r="A11" s="15"/>
      <c r="B11" s="16" t="s">
        <v>10</v>
      </c>
      <c r="C11" s="57">
        <f>ROUND(E11*$D$34,3)</f>
        <v>0</v>
      </c>
      <c r="D11" s="58">
        <f t="shared" ref="D11:D15" si="0">E11-C11</f>
        <v>0</v>
      </c>
      <c r="E11" s="80">
        <v>0</v>
      </c>
      <c r="F11" s="81"/>
      <c r="G11" s="82"/>
      <c r="H11" s="47">
        <f>ROUND(E11/$E$29,4)</f>
        <v>0</v>
      </c>
      <c r="I11" s="47">
        <f t="shared" ref="I11:I15" si="1">ROUND(C11/$C$29,4)</f>
        <v>0</v>
      </c>
      <c r="J11" s="17"/>
      <c r="K11" s="18"/>
    </row>
    <row r="12" spans="1:11">
      <c r="A12" s="19" t="s">
        <v>11</v>
      </c>
      <c r="B12" s="20" t="s">
        <v>12</v>
      </c>
      <c r="C12" s="59">
        <f>ROUND(E12*$D$34,3)</f>
        <v>99.933000000000007</v>
      </c>
      <c r="D12" s="60">
        <f t="shared" si="0"/>
        <v>100.06699999999999</v>
      </c>
      <c r="E12" s="80">
        <v>200</v>
      </c>
      <c r="F12" s="81"/>
      <c r="G12" s="82"/>
      <c r="H12" s="47">
        <f>ROUND(E12/$E$29,4)</f>
        <v>6.6600000000000006E-2</v>
      </c>
      <c r="I12" s="47">
        <f t="shared" si="1"/>
        <v>6.6600000000000006E-2</v>
      </c>
      <c r="J12" s="13" t="s">
        <v>13</v>
      </c>
      <c r="K12" s="18" t="str">
        <f>+IF(OR(C12&gt;C29*15%,E12&gt;(E29-E25-E23)*15%),"消耗性器材費補助款超出計畫總補助款之 15%","符合設限")</f>
        <v>符合設限</v>
      </c>
    </row>
    <row r="13" spans="1:11">
      <c r="A13" s="19" t="s">
        <v>14</v>
      </c>
      <c r="B13" s="20" t="s">
        <v>50</v>
      </c>
      <c r="C13" s="56">
        <f>+SUM(C14:C16)</f>
        <v>449.15100000000001</v>
      </c>
      <c r="D13" s="56">
        <f>+SUM(D14:D16)</f>
        <v>449.74900000000002</v>
      </c>
      <c r="E13" s="65">
        <f t="shared" ref="E13" si="2">+C13+D13</f>
        <v>898.90000000000009</v>
      </c>
      <c r="F13" s="66"/>
      <c r="G13" s="67"/>
      <c r="H13" s="46">
        <f>SUM(H14:H16)</f>
        <v>0.29949999999999999</v>
      </c>
      <c r="I13" s="46">
        <f>SUM(I14:I16)</f>
        <v>0.29949999999999999</v>
      </c>
      <c r="J13" s="17"/>
      <c r="K13" s="18"/>
    </row>
    <row r="14" spans="1:11">
      <c r="A14" s="19"/>
      <c r="B14" s="55" t="s">
        <v>46</v>
      </c>
      <c r="C14" s="57">
        <f>ROUND(E14*$D$34,3)</f>
        <v>99.384</v>
      </c>
      <c r="D14" s="58">
        <f t="shared" si="0"/>
        <v>99.516000000000005</v>
      </c>
      <c r="E14" s="80">
        <v>198.9</v>
      </c>
      <c r="F14" s="81"/>
      <c r="G14" s="82"/>
      <c r="H14" s="47">
        <f>ROUND(E14/$E$29,4)</f>
        <v>6.6299999999999998E-2</v>
      </c>
      <c r="I14" s="47">
        <f t="shared" si="1"/>
        <v>6.6299999999999998E-2</v>
      </c>
      <c r="J14" s="17"/>
      <c r="K14" s="18"/>
    </row>
    <row r="15" spans="1:11">
      <c r="A15" s="19"/>
      <c r="B15" s="20" t="s">
        <v>47</v>
      </c>
      <c r="C15" s="57">
        <f>ROUND(E15*$D$34,3)</f>
        <v>49.966999999999999</v>
      </c>
      <c r="D15" s="58">
        <f t="shared" si="0"/>
        <v>50.033000000000001</v>
      </c>
      <c r="E15" s="80">
        <v>100</v>
      </c>
      <c r="F15" s="81"/>
      <c r="G15" s="82"/>
      <c r="H15" s="47">
        <f>ROUND(E15/$E$29,4)</f>
        <v>3.3300000000000003E-2</v>
      </c>
      <c r="I15" s="47">
        <f t="shared" si="1"/>
        <v>3.3300000000000003E-2</v>
      </c>
      <c r="J15" s="17"/>
      <c r="K15" s="18"/>
    </row>
    <row r="16" spans="1:11">
      <c r="A16" s="19"/>
      <c r="B16" s="20" t="s">
        <v>48</v>
      </c>
      <c r="C16" s="57">
        <f>ROUND(E16*$D$34,3)</f>
        <v>299.8</v>
      </c>
      <c r="D16" s="58">
        <f t="shared" ref="D16" si="3">E16-C16</f>
        <v>300.2</v>
      </c>
      <c r="E16" s="77">
        <v>600</v>
      </c>
      <c r="F16" s="78"/>
      <c r="G16" s="79"/>
      <c r="H16" s="47">
        <f>ROUND(E16/$E$29,4)</f>
        <v>0.19989999999999999</v>
      </c>
      <c r="I16" s="47">
        <f t="shared" ref="I16" si="4">ROUND(C16/$C$29,4)</f>
        <v>0.19989999999999999</v>
      </c>
      <c r="J16" s="17"/>
      <c r="K16" s="18"/>
    </row>
    <row r="17" spans="1:11">
      <c r="A17" s="19" t="s">
        <v>15</v>
      </c>
      <c r="B17" s="20" t="s">
        <v>17</v>
      </c>
      <c r="C17" s="56">
        <f>+SUM(C18:C20)</f>
        <v>299.8</v>
      </c>
      <c r="D17" s="56">
        <f>+SUM(D18:D20)</f>
        <v>300.2</v>
      </c>
      <c r="E17" s="65">
        <f t="shared" ref="E17:E24" si="5">+C17+D17</f>
        <v>600</v>
      </c>
      <c r="F17" s="66"/>
      <c r="G17" s="67"/>
      <c r="H17" s="46">
        <f>SUM(H18:H20)</f>
        <v>0.19989999999999999</v>
      </c>
      <c r="I17" s="46">
        <f>SUM(I18:I20)</f>
        <v>0.19989999999999999</v>
      </c>
      <c r="J17" s="13" t="s">
        <v>18</v>
      </c>
      <c r="K17" s="18" t="str">
        <f>+IF(OR(C17&gt;C29*60%,E17&gt;(E29-E25-E23)*60%),"技術移轉費補助款超出計畫總補助款之 60%","符合設限")</f>
        <v>符合設限</v>
      </c>
    </row>
    <row r="18" spans="1:11">
      <c r="A18" s="21"/>
      <c r="B18" s="16" t="s">
        <v>19</v>
      </c>
      <c r="C18" s="57">
        <f>ROUND(E18*$D$34,3)</f>
        <v>0</v>
      </c>
      <c r="D18" s="58">
        <f t="shared" ref="D18:D20" si="6">E18-C18</f>
        <v>0</v>
      </c>
      <c r="E18" s="80">
        <v>0</v>
      </c>
      <c r="F18" s="81"/>
      <c r="G18" s="82"/>
      <c r="H18" s="47">
        <f>ROUND(E18/$E$29,4)</f>
        <v>0</v>
      </c>
      <c r="I18" s="47">
        <f t="shared" ref="I18:I20" si="7">ROUND(C18/$C$29,4)</f>
        <v>0</v>
      </c>
      <c r="J18" s="13" t="s">
        <v>20</v>
      </c>
      <c r="K18" s="18" t="str">
        <f>+IF(OR(C18&gt;C29*30%,E18&gt;(E29-E25-E23)*30%),"技術購買費補助款超出計畫總補助款之 30%","符合設限 ")</f>
        <v xml:space="preserve">符合設限 </v>
      </c>
    </row>
    <row r="19" spans="1:11">
      <c r="A19" s="15"/>
      <c r="B19" s="16" t="s">
        <v>21</v>
      </c>
      <c r="C19" s="57">
        <f>ROUND(E19*$D$34,3)</f>
        <v>0</v>
      </c>
      <c r="D19" s="58">
        <f t="shared" si="6"/>
        <v>0</v>
      </c>
      <c r="E19" s="80"/>
      <c r="F19" s="81"/>
      <c r="G19" s="82"/>
      <c r="H19" s="47">
        <f>ROUND(E19/$E$29,4)</f>
        <v>0</v>
      </c>
      <c r="I19" s="47">
        <f t="shared" si="7"/>
        <v>0</v>
      </c>
      <c r="J19" s="17"/>
      <c r="K19" s="18"/>
    </row>
    <row r="20" spans="1:11">
      <c r="A20" s="15"/>
      <c r="B20" s="16" t="s">
        <v>22</v>
      </c>
      <c r="C20" s="57">
        <f>ROUND(E20*$D$34,3)</f>
        <v>299.8</v>
      </c>
      <c r="D20" s="58">
        <f t="shared" si="6"/>
        <v>300.2</v>
      </c>
      <c r="E20" s="77">
        <v>600</v>
      </c>
      <c r="F20" s="78"/>
      <c r="G20" s="79"/>
      <c r="H20" s="47">
        <f>ROUND(E20/$E$29,4)</f>
        <v>0.19989999999999999</v>
      </c>
      <c r="I20" s="47">
        <f t="shared" si="7"/>
        <v>0.19989999999999999</v>
      </c>
      <c r="J20" s="17"/>
      <c r="K20" s="18"/>
    </row>
    <row r="21" spans="1:11">
      <c r="A21" s="19" t="s">
        <v>16</v>
      </c>
      <c r="B21" s="20" t="s">
        <v>23</v>
      </c>
      <c r="C21" s="56">
        <f>+C22+C23</f>
        <v>37.65</v>
      </c>
      <c r="D21" s="56">
        <f>+D22+D23</f>
        <v>37.699999999999996</v>
      </c>
      <c r="E21" s="65">
        <f t="shared" si="5"/>
        <v>75.349999999999994</v>
      </c>
      <c r="F21" s="66"/>
      <c r="G21" s="67"/>
      <c r="H21" s="46">
        <f>SUM(H22:H23)</f>
        <v>2.5100000000000001E-2</v>
      </c>
      <c r="I21" s="46">
        <f>SUM(I22:I23)</f>
        <v>2.5100000000000001E-2</v>
      </c>
      <c r="J21" s="13"/>
      <c r="K21" s="18"/>
    </row>
    <row r="22" spans="1:11" ht="17.399999999999999">
      <c r="A22" s="19"/>
      <c r="B22" s="16" t="s">
        <v>30</v>
      </c>
      <c r="C22" s="57">
        <f>ROUND(E22*$D$34,3)</f>
        <v>37.65</v>
      </c>
      <c r="D22" s="58">
        <f t="shared" ref="D22:D23" si="8">E22-C22</f>
        <v>37.699999999999996</v>
      </c>
      <c r="E22" s="80">
        <v>75.349999999999994</v>
      </c>
      <c r="F22" s="81"/>
      <c r="G22" s="82"/>
      <c r="H22" s="47">
        <f>ROUND(E22/$E$29,4)</f>
        <v>2.5100000000000001E-2</v>
      </c>
      <c r="I22" s="47">
        <f t="shared" ref="I22:I23" si="9">ROUND(C22/$C$29,4)</f>
        <v>2.5100000000000001E-2</v>
      </c>
      <c r="J22" s="13" t="s">
        <v>24</v>
      </c>
      <c r="K22" s="18" t="str">
        <f>+IF(OR(C22&gt;C29*10%,E22&gt;(E29-E25-E23)*10%),"差旅費補助款超出計畫總補助款之 10%","符合設限")</f>
        <v>符合設限</v>
      </c>
    </row>
    <row r="23" spans="1:11">
      <c r="A23" s="19"/>
      <c r="B23" s="16" t="s">
        <v>31</v>
      </c>
      <c r="C23" s="57">
        <v>0</v>
      </c>
      <c r="D23" s="58">
        <f t="shared" si="8"/>
        <v>0</v>
      </c>
      <c r="E23" s="77">
        <v>0</v>
      </c>
      <c r="F23" s="78"/>
      <c r="G23" s="79"/>
      <c r="H23" s="47">
        <f>ROUND(E23/$E$29,4)</f>
        <v>0</v>
      </c>
      <c r="I23" s="47">
        <f t="shared" si="9"/>
        <v>0</v>
      </c>
      <c r="J23" s="13" t="s">
        <v>32</v>
      </c>
      <c r="K23" s="18" t="str">
        <f>+IF(C23&lt;&gt;0,"國外差旅費不能編列補助款","符合設限")</f>
        <v>符合設限</v>
      </c>
    </row>
    <row r="24" spans="1:11">
      <c r="A24" s="19" t="s">
        <v>49</v>
      </c>
      <c r="B24" s="54" t="s">
        <v>44</v>
      </c>
      <c r="C24" s="56">
        <f>+C25+C26</f>
        <v>199.86699999999999</v>
      </c>
      <c r="D24" s="56">
        <f>+D25+D26</f>
        <v>200.13300000000001</v>
      </c>
      <c r="E24" s="65">
        <f t="shared" si="5"/>
        <v>400</v>
      </c>
      <c r="F24" s="66"/>
      <c r="G24" s="67"/>
      <c r="H24" s="46">
        <f>SUM(H25:H26)</f>
        <v>0.13320000000000001</v>
      </c>
      <c r="I24" s="46">
        <f>SUM(I25:I26)</f>
        <v>0.13320000000000001</v>
      </c>
      <c r="J24" s="18"/>
      <c r="K24" s="18"/>
    </row>
    <row r="25" spans="1:11">
      <c r="A25" s="19"/>
      <c r="B25" s="16" t="s">
        <v>36</v>
      </c>
      <c r="C25" s="57">
        <v>0</v>
      </c>
      <c r="D25" s="58">
        <f t="shared" ref="D25:D26" si="10">E25-C25</f>
        <v>0</v>
      </c>
      <c r="E25" s="80">
        <v>0</v>
      </c>
      <c r="F25" s="81"/>
      <c r="G25" s="82"/>
      <c r="H25" s="47">
        <f>ROUND(E25/$E$29,4)</f>
        <v>0</v>
      </c>
      <c r="I25" s="47">
        <f t="shared" ref="I25:I26" si="11">ROUND(C25/$C$29,4)</f>
        <v>0</v>
      </c>
      <c r="J25" s="13" t="s">
        <v>32</v>
      </c>
      <c r="K25" s="18" t="str">
        <f>+IF(C25&lt;&gt;0,"研發成果廣告宣傳支出不能編列補助款","符合設限")</f>
        <v>符合設限</v>
      </c>
    </row>
    <row r="26" spans="1:11">
      <c r="A26" s="19"/>
      <c r="B26" s="16" t="s">
        <v>45</v>
      </c>
      <c r="C26" s="57">
        <f>ROUND(E26*$D$34,3)</f>
        <v>199.86699999999999</v>
      </c>
      <c r="D26" s="58">
        <f t="shared" si="10"/>
        <v>200.13300000000001</v>
      </c>
      <c r="E26" s="80">
        <v>400</v>
      </c>
      <c r="F26" s="81"/>
      <c r="G26" s="82"/>
      <c r="H26" s="47">
        <f>ROUND(E26/$E$29,4)</f>
        <v>0.13320000000000001</v>
      </c>
      <c r="I26" s="47">
        <f t="shared" si="11"/>
        <v>0.13320000000000001</v>
      </c>
      <c r="J26" s="13" t="str">
        <f>IF(AND(C5="否",C6="否"),"合計 &lt; 總補助款 * 45%","合計 &lt; 總補助款 * 60%")</f>
        <v>合計 &lt; 總補助款 * 45%</v>
      </c>
      <c r="K26" s="38" t="str">
        <f>IF(AND(C5="否",C6="否"),IF(OR(C26&gt;C29*45%,E26&gt;(E29-E25-E23)*45%),"其他推廣宣傳支出補助款超出計畫總補助款之 45%","符合設限 "),IF(OR(C26&gt;C29*60%,E26&gt;(E29-E25-E23)*60%),"其他推廣宣傳支出補助款超出計畫總補助款之 60%","符合設限 "))</f>
        <v xml:space="preserve">符合設限 </v>
      </c>
    </row>
    <row r="27" spans="1:11">
      <c r="A27" s="22"/>
      <c r="B27" s="23"/>
      <c r="C27" s="61"/>
      <c r="D27" s="61"/>
      <c r="E27" s="87"/>
      <c r="F27" s="88"/>
      <c r="G27" s="89"/>
      <c r="H27" s="41"/>
      <c r="I27" s="24"/>
      <c r="J27" s="25"/>
      <c r="K27" s="26"/>
    </row>
    <row r="28" spans="1:11">
      <c r="A28" s="27"/>
      <c r="B28" s="12"/>
      <c r="C28" s="62" t="s">
        <v>52</v>
      </c>
      <c r="D28" s="62" t="s">
        <v>53</v>
      </c>
      <c r="E28" s="90"/>
      <c r="F28" s="91"/>
      <c r="G28" s="92"/>
      <c r="H28" s="48"/>
      <c r="I28" s="39"/>
      <c r="J28" s="28"/>
      <c r="K28" s="14"/>
    </row>
    <row r="29" spans="1:11" ht="46.05" customHeight="1">
      <c r="A29" s="21"/>
      <c r="B29" s="42" t="s">
        <v>25</v>
      </c>
      <c r="C29" s="63">
        <v>1500</v>
      </c>
      <c r="D29" s="63">
        <v>1502</v>
      </c>
      <c r="E29" s="93">
        <f>SUM(C29:D29)</f>
        <v>3002</v>
      </c>
      <c r="F29" s="94"/>
      <c r="G29" s="95"/>
      <c r="H29" s="49">
        <f>IF(ROUND(SUM(H10:H12,H14:H16,H18:H20,H22:H23,H25:H26),4)=1,1,"淡藍色的部分加起來不是100%，原因是小數點尾差。目前加總數詳下格，請自行調整上方藍色儲存格尾差，讓加總等於100%")</f>
        <v>1</v>
      </c>
      <c r="J29" s="17" t="s">
        <v>59</v>
      </c>
      <c r="K29" s="18" t="str">
        <f>+IF(D29&lt;C29,"業者自籌款不足", "符合設限")</f>
        <v>符合設限</v>
      </c>
    </row>
    <row r="30" spans="1:11" ht="88.95" customHeight="1" thickBot="1">
      <c r="A30" s="29"/>
      <c r="B30" s="30"/>
      <c r="C30" s="52" t="str">
        <f>IF(E30="這排直加與總經費相符",IF(SUM(C10:C12,C14:C16,C18:C20,C22:C23,C25:C26)=C29,"這排直加與總補助款相符","這排直加與總補助款不符，是因為四捨五入造成尾差，請調整上方藍色儲存格科目預算經費使其相符(挑一格調整尾差)，目前加總數請詳下面那格"),"")</f>
        <v>這排直加與總補助款相符</v>
      </c>
      <c r="D30" s="31"/>
      <c r="E30" s="85" t="str">
        <f>IF(SUM(E10:G12,E14:G16,E18:G20,E22:G23,E25:G26)=E29,"這排直加與總經費相符","這排直加與總經費不符，請調整各科目預算經費使其相符")</f>
        <v>這排直加與總經費相符</v>
      </c>
      <c r="F30" s="86"/>
      <c r="G30" s="86"/>
      <c r="H30" s="50">
        <f>ROUND(SUM(H10:H12,H14:H16,H18:H20,H22:H23,H25:H26),4)</f>
        <v>1</v>
      </c>
      <c r="I30" s="43"/>
      <c r="J30" s="31"/>
      <c r="K30" s="32"/>
    </row>
    <row r="31" spans="1:11">
      <c r="A31" s="33"/>
      <c r="B31" s="33"/>
      <c r="C31" s="64">
        <f>SUM(C10:C12,C14:C16,C18:C20,C22:C23,C25:C26)</f>
        <v>1500</v>
      </c>
      <c r="D31" s="53"/>
      <c r="E31" s="84">
        <f>SUM(E10:E12,E14:E16,E18:E20,E22:E23,E25:E26)</f>
        <v>3002</v>
      </c>
      <c r="F31" s="84"/>
      <c r="G31" s="84"/>
      <c r="H31" s="33"/>
      <c r="I31" s="33"/>
      <c r="J31" s="33"/>
    </row>
    <row r="32" spans="1:11">
      <c r="A32" s="33"/>
      <c r="B32" s="33"/>
      <c r="C32" s="53"/>
      <c r="D32" s="53"/>
      <c r="E32" s="33"/>
      <c r="F32" s="33"/>
      <c r="G32" s="33"/>
      <c r="H32" s="33"/>
      <c r="I32" s="33"/>
      <c r="J32" s="33"/>
    </row>
    <row r="33" spans="1:11">
      <c r="A33" s="33"/>
      <c r="B33" s="33"/>
      <c r="C33" s="53"/>
      <c r="D33" s="53"/>
      <c r="E33" s="33"/>
      <c r="F33" s="33"/>
      <c r="G33" s="33"/>
      <c r="H33" s="33"/>
      <c r="I33" s="33"/>
      <c r="J33" s="33"/>
    </row>
    <row r="34" spans="1:11">
      <c r="A34" t="s">
        <v>26</v>
      </c>
      <c r="B34" s="34" t="s">
        <v>27</v>
      </c>
      <c r="C34" s="35"/>
      <c r="D34" s="36">
        <f>(C29/(E29-E23-E25))</f>
        <v>0.49966688874083942</v>
      </c>
      <c r="E34" s="83" t="str">
        <f>IF(D35&lt;0.5,"各科目公司自籌款比例不得小於50%（不得小於補助款），請檢查只能列報自籌款的兩個科目（國外差旅費與研發計畫研發成果廣告宣傳支出）金額是否報得太高，導致其他各科目自籌款金額小於政府補助款","符合設限")</f>
        <v>符合設限</v>
      </c>
      <c r="F34" s="83"/>
      <c r="G34" s="83"/>
      <c r="H34" s="83"/>
      <c r="I34" s="83"/>
      <c r="J34" s="83"/>
      <c r="K34" s="83"/>
    </row>
    <row r="35" spans="1:11">
      <c r="B35" s="34" t="s">
        <v>28</v>
      </c>
      <c r="C35" s="37"/>
      <c r="D35" s="36">
        <f>(D29-D23-D25)/(E29-E23-E25)</f>
        <v>0.50033311125916058</v>
      </c>
      <c r="E35" s="83"/>
      <c r="F35" s="83"/>
      <c r="G35" s="83"/>
      <c r="H35" s="83"/>
      <c r="I35" s="83"/>
      <c r="J35" s="83"/>
      <c r="K35" s="83"/>
    </row>
  </sheetData>
  <sheetProtection algorithmName="SHA-512" hashValue="U7kyT29Qwb2NmuPArpQQ4bAFPwuw+GzlvojcHILOE1zQux2ccLERNSzAhykRReXfwIQDWUwFAw2mM+ih1wrxOA==" saltValue="NFU5vwgvsC2CrlYwIOqY3A==" spinCount="100000" sheet="1" formatCells="0" formatColumns="0" formatRows="0"/>
  <mergeCells count="29">
    <mergeCell ref="E34:K35"/>
    <mergeCell ref="E31:G31"/>
    <mergeCell ref="E30:G30"/>
    <mergeCell ref="E24:G24"/>
    <mergeCell ref="E25:G25"/>
    <mergeCell ref="E26:G26"/>
    <mergeCell ref="E27:G27"/>
    <mergeCell ref="E28:G28"/>
    <mergeCell ref="E29:G29"/>
    <mergeCell ref="E23:G23"/>
    <mergeCell ref="E10:G10"/>
    <mergeCell ref="E11:G11"/>
    <mergeCell ref="E12:G12"/>
    <mergeCell ref="E14:G14"/>
    <mergeCell ref="E15:G15"/>
    <mergeCell ref="E17:G17"/>
    <mergeCell ref="E18:G18"/>
    <mergeCell ref="E19:G19"/>
    <mergeCell ref="E20:G20"/>
    <mergeCell ref="E21:G21"/>
    <mergeCell ref="E22:G22"/>
    <mergeCell ref="E16:G16"/>
    <mergeCell ref="E13:G13"/>
    <mergeCell ref="E9:G9"/>
    <mergeCell ref="A1:J1"/>
    <mergeCell ref="A3:J3"/>
    <mergeCell ref="C7:G7"/>
    <mergeCell ref="J7:K7"/>
    <mergeCell ref="E8:G8"/>
  </mergeCells>
  <phoneticPr fontId="2" type="noConversion"/>
  <conditionalFormatting sqref="C30">
    <cfRule type="cellIs" dxfId="5" priority="3" operator="notEqual">
      <formula>"這排直加與總補助款相符"</formula>
    </cfRule>
  </conditionalFormatting>
  <conditionalFormatting sqref="E30">
    <cfRule type="cellIs" dxfId="4" priority="4" operator="notEqual">
      <formula>"這排直加與總經費相符"</formula>
    </cfRule>
  </conditionalFormatting>
  <conditionalFormatting sqref="E34:K35">
    <cfRule type="cellIs" dxfId="3" priority="1" operator="notEqual">
      <formula>"符合設限"</formula>
    </cfRule>
  </conditionalFormatting>
  <conditionalFormatting sqref="H29">
    <cfRule type="cellIs" dxfId="2" priority="9" operator="notEqual">
      <formula>1</formula>
    </cfRule>
  </conditionalFormatting>
  <conditionalFormatting sqref="K9 K12 K17:K18 K29">
    <cfRule type="notContainsText" dxfId="1" priority="10" operator="notContains" text="符合設限">
      <formula>ISERROR(SEARCH("符合設限",K9))</formula>
    </cfRule>
  </conditionalFormatting>
  <conditionalFormatting sqref="K22:K23 K25:K26">
    <cfRule type="notContainsText" dxfId="0" priority="5" operator="notContains" text="符合設限">
      <formula>ISERROR(SEARCH("符合設限",K22))</formula>
    </cfRule>
  </conditionalFormatting>
  <printOptions horizontalCentered="1"/>
  <pageMargins left="0.59055118110236227" right="0.59055118110236227" top="0.98425196850393704" bottom="0.59055118110236227" header="0.51181102362204722" footer="0.51181102362204722"/>
  <pageSetup paperSize="9" scale="57" orientation="portrait" horizontalDpi="300" verticalDpi="300" r:id="rId1"/>
  <headerFooter alignWithMargins="0"/>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EDE7013-835D-4C55-8A45-B63764DB1A54}">
          <x14:formula1>
            <xm:f>判斷!$A$1:$A$2</xm:f>
          </x14:formula1>
          <xm:sqref>C5:C6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774D-D68D-4191-BCF0-42EA808B5654}">
  <dimension ref="A1:A6"/>
  <sheetViews>
    <sheetView workbookViewId="0">
      <selection activeCell="E11" sqref="E11"/>
    </sheetView>
  </sheetViews>
  <sheetFormatPr defaultRowHeight="16.2"/>
  <sheetData>
    <row r="1" spans="1:1">
      <c r="A1" t="s">
        <v>39</v>
      </c>
    </row>
    <row r="2" spans="1:1">
      <c r="A2" t="s">
        <v>40</v>
      </c>
    </row>
    <row r="3" spans="1:1">
      <c r="A3" t="s">
        <v>41</v>
      </c>
    </row>
    <row r="4" spans="1:1">
      <c r="A4" t="s">
        <v>56</v>
      </c>
    </row>
    <row r="5" spans="1:1">
      <c r="A5" t="s">
        <v>58</v>
      </c>
    </row>
    <row r="6" spans="1:1">
      <c r="A6" t="s">
        <v>57</v>
      </c>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73BF7-F080-418B-833C-25A0B7C4FBFC}">
  <dimension ref="A1:A2"/>
  <sheetViews>
    <sheetView workbookViewId="0">
      <selection activeCell="A2" sqref="A2"/>
    </sheetView>
  </sheetViews>
  <sheetFormatPr defaultColWidth="8.77734375" defaultRowHeight="16.2"/>
  <sheetData>
    <row r="1" spans="1:1">
      <c r="A1" t="s">
        <v>34</v>
      </c>
    </row>
    <row r="2" spans="1:1">
      <c r="A2" t="s">
        <v>35</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比例設算</vt:lpstr>
      <vt:lpstr>修改紀錄</vt:lpstr>
      <vt:lpstr>判斷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dp4</dc:creator>
  <cp:lastModifiedBy>佩嫻 徐</cp:lastModifiedBy>
  <cp:lastPrinted>2022-04-26T02:29:05Z</cp:lastPrinted>
  <dcterms:created xsi:type="dcterms:W3CDTF">2022-04-06T02:45:27Z</dcterms:created>
  <dcterms:modified xsi:type="dcterms:W3CDTF">2026-01-08T01:59:42Z</dcterms:modified>
</cp:coreProperties>
</file>