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線上同步\正風外勤\外勤底稿\114SIIR\"/>
    </mc:Choice>
  </mc:AlternateContent>
  <xr:revisionPtr revIDLastSave="0" documentId="13_ncr:1_{642C0D04-01EB-4DAA-A6C0-D72B6BA8396D}" xr6:coauthVersionLast="47" xr6:coauthVersionMax="47" xr10:uidLastSave="{00000000-0000-0000-0000-000000000000}"/>
  <bookViews>
    <workbookView xWindow="-110" yWindow="-110" windowWidth="19420" windowHeight="10300" xr2:uid="{62FBCF8A-2CE4-4E94-ABE1-79BF164F519E}"/>
  </bookViews>
  <sheets>
    <sheet name="比例設算" sheetId="3" r:id="rId1"/>
    <sheet name="判斷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E28" i="3" l="1"/>
  <c r="D20" i="3"/>
  <c r="I22" i="3"/>
  <c r="I20" i="3"/>
  <c r="K22" i="3"/>
  <c r="J23" i="3"/>
  <c r="E26" i="3" l="1"/>
  <c r="H9" i="3" l="1"/>
  <c r="H13" i="3"/>
  <c r="H22" i="3"/>
  <c r="H10" i="3"/>
  <c r="H11" i="3"/>
  <c r="H20" i="3"/>
  <c r="H17" i="3"/>
  <c r="H23" i="3"/>
  <c r="H19" i="3"/>
  <c r="H12" i="3"/>
  <c r="H15" i="3"/>
  <c r="H16" i="3"/>
  <c r="E27" i="3"/>
  <c r="K20" i="3" l="1"/>
  <c r="K26" i="3" l="1"/>
  <c r="D31" i="3" l="1"/>
  <c r="C16" i="3" l="1"/>
  <c r="I16" i="3" s="1"/>
  <c r="C23" i="3"/>
  <c r="C19" i="3"/>
  <c r="I19" i="3" s="1"/>
  <c r="I18" i="3" s="1"/>
  <c r="H21" i="3"/>
  <c r="H18" i="3"/>
  <c r="H14" i="3"/>
  <c r="C15" i="3"/>
  <c r="I15" i="3" s="1"/>
  <c r="C17" i="3"/>
  <c r="I17" i="3" s="1"/>
  <c r="D23" i="3" l="1"/>
  <c r="I23" i="3"/>
  <c r="I21" i="3" s="1"/>
  <c r="K23" i="3"/>
  <c r="I14" i="3"/>
  <c r="K15" i="3"/>
  <c r="K19" i="3"/>
  <c r="D17" i="3"/>
  <c r="D16" i="3"/>
  <c r="D19" i="3"/>
  <c r="C18" i="3"/>
  <c r="D22" i="3"/>
  <c r="D32" i="3" s="1"/>
  <c r="C21" i="3"/>
  <c r="C14" i="3"/>
  <c r="D15" i="3"/>
  <c r="D18" i="3" l="1"/>
  <c r="D14" i="3"/>
  <c r="D21" i="3"/>
  <c r="E14" i="3" l="1"/>
  <c r="K14" i="3" s="1"/>
  <c r="E18" i="3"/>
  <c r="E21" i="3"/>
  <c r="C11" i="3"/>
  <c r="C9" i="3"/>
  <c r="C12" i="3"/>
  <c r="C10" i="3"/>
  <c r="I10" i="3" s="1"/>
  <c r="C13" i="3"/>
  <c r="I13" i="3" s="1"/>
  <c r="C27" i="3" l="1"/>
  <c r="C28" i="3"/>
  <c r="I9" i="3"/>
  <c r="I8" i="3" s="1"/>
  <c r="I12" i="3"/>
  <c r="K11" i="3"/>
  <c r="I11" i="3"/>
  <c r="D12" i="3"/>
  <c r="H27" i="3"/>
  <c r="H26" i="3"/>
  <c r="D10" i="3"/>
  <c r="D13" i="3"/>
  <c r="D9" i="3"/>
  <c r="H8" i="3"/>
  <c r="D11" i="3"/>
  <c r="C8" i="3"/>
  <c r="D8" i="3" l="1"/>
  <c r="E8" i="3" l="1"/>
  <c r="K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  <author>adt44</author>
  </authors>
  <commentList>
    <comment ref="A5" authorId="0" shapeId="0" xr:uid="{E5BEEBB9-AC32-4BBB-9FBF-16063349336A}">
      <text>
        <r>
          <rPr>
            <b/>
            <sz val="9"/>
            <color rgb="FF000000"/>
            <rFont val="細明體"/>
            <family val="1"/>
            <charset val="136"/>
          </rPr>
          <t>1.</t>
        </r>
        <r>
          <rPr>
            <b/>
            <sz val="9"/>
            <color rgb="FF000000"/>
            <rFont val="細明體"/>
            <family val="1"/>
            <charset val="136"/>
          </rPr>
          <t>填寫黃色欄位，填寫順序為先填</t>
        </r>
        <r>
          <rPr>
            <b/>
            <sz val="9"/>
            <color rgb="FF000000"/>
            <rFont val="細明體"/>
            <family val="1"/>
            <charset val="136"/>
          </rPr>
          <t>A</t>
        </r>
        <r>
          <rPr>
            <b/>
            <sz val="9"/>
            <color rgb="FF000000"/>
            <rFont val="細明體"/>
            <family val="1"/>
            <charset val="136"/>
          </rPr>
          <t>與</t>
        </r>
        <r>
          <rPr>
            <b/>
            <sz val="9"/>
            <color rgb="FF000000"/>
            <rFont val="細明體"/>
            <family val="1"/>
            <charset val="136"/>
          </rPr>
          <t>B</t>
        </r>
        <r>
          <rPr>
            <b/>
            <sz val="9"/>
            <color rgb="FF000000"/>
            <rFont val="細明體"/>
            <family val="1"/>
            <charset val="136"/>
          </rPr>
          <t>，然後再填</t>
        </r>
        <r>
          <rPr>
            <b/>
            <sz val="9"/>
            <color rgb="FF000000"/>
            <rFont val="細明體"/>
            <family val="1"/>
            <charset val="136"/>
          </rPr>
          <t>C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細明體"/>
            <family val="1"/>
            <charset val="136"/>
          </rPr>
          <t>2.</t>
        </r>
        <r>
          <rPr>
            <b/>
            <sz val="9"/>
            <color rgb="FF000000"/>
            <rFont val="細明體"/>
            <family val="1"/>
            <charset val="136"/>
          </rPr>
          <t>深藍色這邊下拉選單要選擇是否為國際化進階創新類別，因為限額不同</t>
        </r>
      </text>
    </comment>
    <comment ref="J5" authorId="1" shapeId="0" xr:uid="{774A8E3E-2830-42D9-975F-103058255999}">
      <text>
        <r>
          <rPr>
            <b/>
            <sz val="9"/>
            <color rgb="FF000000"/>
            <rFont val="細明體"/>
            <family val="1"/>
            <charset val="136"/>
          </rPr>
          <t>注意</t>
        </r>
        <r>
          <rPr>
            <sz val="9"/>
            <color rgb="FF000000"/>
            <rFont val="Tahoma"/>
            <family val="2"/>
          </rPr>
          <t xml:space="preserve">:
</t>
        </r>
        <r>
          <rPr>
            <sz val="9"/>
            <color rgb="FF000000"/>
            <rFont val="細明體"/>
            <family val="1"/>
            <charset val="136"/>
          </rPr>
          <t>請以千元為單位填寫</t>
        </r>
      </text>
    </comment>
    <comment ref="E27" authorId="1" shapeId="0" xr:uid="{EF4818E1-3A6F-49B2-B17E-B2A133436106}">
      <text>
        <r>
          <rPr>
            <sz val="9"/>
            <color rgb="FF000000"/>
            <rFont val="細明體"/>
            <family val="1"/>
            <charset val="136"/>
          </rPr>
          <t>注意</t>
        </r>
        <r>
          <rPr>
            <sz val="9"/>
            <color rgb="FF000000"/>
            <rFont val="Tahoma"/>
            <family val="2"/>
          </rPr>
          <t xml:space="preserve">:
</t>
        </r>
        <r>
          <rPr>
            <sz val="9"/>
            <color rgb="FF000000"/>
            <rFont val="細明體"/>
            <family val="1"/>
            <charset val="136"/>
          </rPr>
          <t>這格如果顯示加總不符時，右邊的設限規定檢查可能會失效，請務必先確認各科目經費加總後等於總經費</t>
        </r>
      </text>
    </comment>
  </commentList>
</comments>
</file>

<file path=xl/sharedStrings.xml><?xml version="1.0" encoding="utf-8"?>
<sst xmlns="http://schemas.openxmlformats.org/spreadsheetml/2006/main" count="54" uniqueCount="52">
  <si>
    <t>經費累計表及稽核結論</t>
    <phoneticPr fontId="2" type="noConversion"/>
  </si>
  <si>
    <t>計畫預算數</t>
    <phoneticPr fontId="2" type="noConversion"/>
  </si>
  <si>
    <t>稽核要點</t>
    <phoneticPr fontId="2" type="noConversion"/>
  </si>
  <si>
    <t>會計科目</t>
    <phoneticPr fontId="2" type="noConversion"/>
  </si>
  <si>
    <t>政府補助款</t>
    <phoneticPr fontId="2" type="noConversion"/>
  </si>
  <si>
    <t>業者自籌款</t>
    <phoneticPr fontId="2" type="noConversion"/>
  </si>
  <si>
    <t>設限規定</t>
    <phoneticPr fontId="2" type="noConversion"/>
  </si>
  <si>
    <t>本案稽核結論</t>
    <phoneticPr fontId="2" type="noConversion"/>
  </si>
  <si>
    <r>
      <t>(</t>
    </r>
    <r>
      <rPr>
        <sz val="12"/>
        <color indexed="8"/>
        <rFont val="新細明體"/>
        <family val="1"/>
        <charset val="136"/>
      </rPr>
      <t>一</t>
    </r>
    <r>
      <rPr>
        <sz val="12"/>
        <color indexed="8"/>
        <rFont val="Times New Roman"/>
        <family val="1"/>
      </rPr>
      <t>)</t>
    </r>
    <phoneticPr fontId="2" type="noConversion"/>
  </si>
  <si>
    <t>人事費</t>
    <phoneticPr fontId="2" type="noConversion"/>
  </si>
  <si>
    <r>
      <t xml:space="preserve">1. </t>
    </r>
    <r>
      <rPr>
        <sz val="12"/>
        <color indexed="8"/>
        <rFont val="新細明體"/>
        <family val="1"/>
        <charset val="136"/>
      </rPr>
      <t>計畫人員</t>
    </r>
    <phoneticPr fontId="2" type="noConversion"/>
  </si>
  <si>
    <r>
      <t xml:space="preserve">2. </t>
    </r>
    <r>
      <rPr>
        <sz val="12"/>
        <color indexed="8"/>
        <rFont val="新細明體"/>
        <family val="1"/>
        <charset val="136"/>
      </rPr>
      <t>顧問</t>
    </r>
    <phoneticPr fontId="2" type="noConversion"/>
  </si>
  <si>
    <r>
      <t>(</t>
    </r>
    <r>
      <rPr>
        <sz val="12"/>
        <color indexed="8"/>
        <rFont val="新細明體"/>
        <family val="1"/>
        <charset val="136"/>
      </rPr>
      <t>二</t>
    </r>
    <r>
      <rPr>
        <sz val="12"/>
        <color indexed="8"/>
        <rFont val="Times New Roman"/>
        <family val="1"/>
      </rPr>
      <t>)</t>
    </r>
    <phoneticPr fontId="2" type="noConversion"/>
  </si>
  <si>
    <t>消耗性器材及原材料費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</si>
  <si>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&lt; </t>
    </r>
    <r>
      <rPr>
        <sz val="12"/>
        <color indexed="8"/>
        <rFont val="細明體"/>
        <family val="3"/>
        <charset val="136"/>
      </rPr>
      <t>總補助款</t>
    </r>
    <r>
      <rPr>
        <sz val="12"/>
        <color indexed="8"/>
        <rFont val="Times New Roman"/>
        <family val="1"/>
      </rPr>
      <t>*15%</t>
    </r>
    <phoneticPr fontId="2" type="noConversion"/>
  </si>
  <si>
    <r>
      <t>(</t>
    </r>
    <r>
      <rPr>
        <sz val="12"/>
        <color indexed="8"/>
        <rFont val="新細明體"/>
        <family val="1"/>
        <charset val="136"/>
      </rPr>
      <t>三</t>
    </r>
    <r>
      <rPr>
        <sz val="12"/>
        <color indexed="8"/>
        <rFont val="Times New Roman"/>
        <family val="1"/>
      </rPr>
      <t>)</t>
    </r>
    <phoneticPr fontId="2" type="noConversion"/>
  </si>
  <si>
    <t>研發設備使用費</t>
    <phoneticPr fontId="2" type="noConversion"/>
  </si>
  <si>
    <r>
      <t>(</t>
    </r>
    <r>
      <rPr>
        <sz val="12"/>
        <color indexed="8"/>
        <rFont val="新細明體"/>
        <family val="1"/>
        <charset val="136"/>
      </rPr>
      <t>四</t>
    </r>
    <r>
      <rPr>
        <sz val="12"/>
        <color indexed="8"/>
        <rFont val="Times New Roman"/>
        <family val="1"/>
      </rPr>
      <t>)</t>
    </r>
    <phoneticPr fontId="2" type="noConversion"/>
  </si>
  <si>
    <t>研發設備維護費</t>
    <phoneticPr fontId="2" type="noConversion"/>
  </si>
  <si>
    <r>
      <t>(</t>
    </r>
    <r>
      <rPr>
        <sz val="12"/>
        <color indexed="8"/>
        <rFont val="新細明體"/>
        <family val="1"/>
        <charset val="136"/>
      </rPr>
      <t>五</t>
    </r>
    <r>
      <rPr>
        <sz val="12"/>
        <color indexed="8"/>
        <rFont val="Times New Roman"/>
        <family val="1"/>
      </rPr>
      <t>)</t>
    </r>
    <phoneticPr fontId="2" type="noConversion"/>
  </si>
  <si>
    <t>技術移轉費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</si>
  <si>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&lt; </t>
    </r>
    <r>
      <rPr>
        <sz val="12"/>
        <color indexed="8"/>
        <rFont val="細明體"/>
        <family val="3"/>
        <charset val="136"/>
      </rPr>
      <t>總補助款</t>
    </r>
    <r>
      <rPr>
        <sz val="12"/>
        <color indexed="8"/>
        <rFont val="Times New Roman"/>
        <family val="1"/>
      </rPr>
      <t xml:space="preserve"> * 60%</t>
    </r>
    <phoneticPr fontId="2" type="noConversion"/>
  </si>
  <si>
    <r>
      <t xml:space="preserve">1. </t>
    </r>
    <r>
      <rPr>
        <sz val="12"/>
        <color indexed="8"/>
        <rFont val="新細明體"/>
        <family val="1"/>
        <charset val="136"/>
      </rPr>
      <t>技術或智慧財產權購買費</t>
    </r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</si>
  <si>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&lt; </t>
    </r>
    <r>
      <rPr>
        <sz val="12"/>
        <color indexed="8"/>
        <rFont val="細明體"/>
        <family val="3"/>
        <charset val="136"/>
      </rPr>
      <t>總補助款</t>
    </r>
    <r>
      <rPr>
        <sz val="12"/>
        <color indexed="8"/>
        <rFont val="Times New Roman"/>
        <family val="1"/>
      </rPr>
      <t xml:space="preserve"> * 30%</t>
    </r>
    <phoneticPr fontId="2" type="noConversion"/>
  </si>
  <si>
    <r>
      <t xml:space="preserve">2. </t>
    </r>
    <r>
      <rPr>
        <sz val="12"/>
        <color indexed="8"/>
        <rFont val="新細明體"/>
        <family val="1"/>
        <charset val="136"/>
      </rPr>
      <t>委託研究費</t>
    </r>
    <phoneticPr fontId="2" type="noConversion"/>
  </si>
  <si>
    <r>
      <t xml:space="preserve">3. </t>
    </r>
    <r>
      <rPr>
        <sz val="12"/>
        <color indexed="8"/>
        <rFont val="新細明體"/>
        <family val="1"/>
        <charset val="136"/>
      </rPr>
      <t>委託勞務費</t>
    </r>
    <phoneticPr fontId="2" type="noConversion"/>
  </si>
  <si>
    <r>
      <t>(</t>
    </r>
    <r>
      <rPr>
        <sz val="12"/>
        <color indexed="8"/>
        <rFont val="新細明體"/>
        <family val="1"/>
        <charset val="136"/>
      </rPr>
      <t>六</t>
    </r>
    <r>
      <rPr>
        <sz val="12"/>
        <color indexed="8"/>
        <rFont val="Times New Roman"/>
        <family val="1"/>
      </rPr>
      <t>)</t>
    </r>
    <phoneticPr fontId="2" type="noConversion"/>
  </si>
  <si>
    <t>差旅費</t>
    <phoneticPr fontId="2" type="noConversion"/>
  </si>
  <si>
    <r>
      <t>合計</t>
    </r>
    <r>
      <rPr>
        <sz val="12"/>
        <color indexed="8"/>
        <rFont val="Times New Roman"/>
        <family val="1"/>
      </rPr>
      <t xml:space="preserve"> &lt; </t>
    </r>
    <r>
      <rPr>
        <sz val="12"/>
        <color indexed="8"/>
        <rFont val="細明體"/>
        <family val="3"/>
        <charset val="136"/>
      </rPr>
      <t>總補助款</t>
    </r>
    <r>
      <rPr>
        <sz val="12"/>
        <color indexed="8"/>
        <rFont val="Times New Roman"/>
        <family val="1"/>
      </rPr>
      <t xml:space="preserve"> *10%</t>
    </r>
    <phoneticPr fontId="2" type="noConversion"/>
  </si>
  <si>
    <r>
      <t>(</t>
    </r>
    <r>
      <rPr>
        <sz val="12"/>
        <color indexed="8"/>
        <rFont val="細明體"/>
        <family val="3"/>
        <charset val="136"/>
      </rPr>
      <t>七</t>
    </r>
    <r>
      <rPr>
        <sz val="12"/>
        <color indexed="8"/>
        <rFont val="Times New Roman"/>
        <family val="1"/>
      </rPr>
      <t>)</t>
    </r>
    <phoneticPr fontId="2" type="noConversion"/>
  </si>
  <si>
    <t>A</t>
    <phoneticPr fontId="2" type="noConversion"/>
  </si>
  <si>
    <t>B</t>
    <phoneticPr fontId="2" type="noConversion"/>
  </si>
  <si>
    <r>
      <t>業者自籌款</t>
    </r>
    <r>
      <rPr>
        <sz val="12"/>
        <color indexed="8"/>
        <rFont val="Times New Roman"/>
        <family val="1"/>
      </rPr>
      <t xml:space="preserve"> &gt; </t>
    </r>
    <r>
      <rPr>
        <sz val="12"/>
        <color indexed="8"/>
        <rFont val="新細明體"/>
        <family val="1"/>
        <charset val="136"/>
      </rPr>
      <t>政府補助款</t>
    </r>
    <phoneticPr fontId="2" type="noConversion"/>
  </si>
  <si>
    <t>總經費</t>
    <phoneticPr fontId="2" type="noConversion"/>
  </si>
  <si>
    <r>
      <t>註</t>
    </r>
    <r>
      <rPr>
        <sz val="12"/>
        <rFont val="Times New Roman"/>
        <family val="1"/>
      </rPr>
      <t xml:space="preserve"> :</t>
    </r>
    <phoneticPr fontId="2" type="noConversion"/>
  </si>
  <si>
    <r>
      <t xml:space="preserve">1. </t>
    </r>
    <r>
      <rPr>
        <sz val="12"/>
        <rFont val="新細明體"/>
        <family val="1"/>
        <charset val="136"/>
      </rPr>
      <t>政府補助款總額</t>
    </r>
    <r>
      <rPr>
        <sz val="12"/>
        <rFont val="Times New Roman"/>
        <family val="1"/>
      </rPr>
      <t xml:space="preserve"> / </t>
    </r>
    <r>
      <rPr>
        <sz val="12"/>
        <rFont val="新細明體"/>
        <family val="1"/>
        <charset val="136"/>
      </rPr>
      <t>總經費</t>
    </r>
    <r>
      <rPr>
        <sz val="12"/>
        <rFont val="Times New Roman"/>
        <family val="1"/>
      </rPr>
      <t xml:space="preserve"> =</t>
    </r>
    <phoneticPr fontId="2" type="noConversion"/>
  </si>
  <si>
    <r>
      <t xml:space="preserve">2. </t>
    </r>
    <r>
      <rPr>
        <sz val="12"/>
        <rFont val="新細明體"/>
        <family val="1"/>
        <charset val="136"/>
      </rPr>
      <t>業者自籌款總額</t>
    </r>
    <r>
      <rPr>
        <sz val="12"/>
        <rFont val="Times New Roman"/>
        <family val="1"/>
      </rPr>
      <t xml:space="preserve"> / </t>
    </r>
    <r>
      <rPr>
        <sz val="12"/>
        <rFont val="新細明體"/>
        <family val="1"/>
        <charset val="136"/>
      </rPr>
      <t>總經費</t>
    </r>
    <r>
      <rPr>
        <sz val="12"/>
        <rFont val="Times New Roman"/>
        <family val="1"/>
      </rPr>
      <t xml:space="preserve"> =</t>
    </r>
    <phoneticPr fontId="2" type="noConversion"/>
  </si>
  <si>
    <t>XX股份有限公司</t>
    <phoneticPr fontId="2" type="noConversion"/>
  </si>
  <si>
    <r>
      <t xml:space="preserve">1. </t>
    </r>
    <r>
      <rPr>
        <sz val="12"/>
        <color rgb="FF000000"/>
        <rFont val="新細明體"/>
        <family val="1"/>
        <charset val="136"/>
      </rPr>
      <t>國內差旅費</t>
    </r>
    <phoneticPr fontId="2" type="noConversion"/>
  </si>
  <si>
    <r>
      <t xml:space="preserve">2. </t>
    </r>
    <r>
      <rPr>
        <sz val="12"/>
        <color rgb="FF000000"/>
        <rFont val="新細明體"/>
        <family val="1"/>
        <charset val="136"/>
      </rPr>
      <t>國外差旅費</t>
    </r>
    <phoneticPr fontId="2" type="noConversion"/>
  </si>
  <si>
    <t>只能編列自籌款</t>
    <phoneticPr fontId="2" type="noConversion"/>
  </si>
  <si>
    <r>
      <t>幣值單位</t>
    </r>
    <r>
      <rPr>
        <sz val="12"/>
        <rFont val="Times New Roman"/>
        <family val="1"/>
      </rPr>
      <t xml:space="preserve"> : </t>
    </r>
    <r>
      <rPr>
        <sz val="12"/>
        <rFont val="新細明體"/>
        <family val="1"/>
        <charset val="136"/>
      </rPr>
      <t>新台幣千元</t>
    </r>
    <phoneticPr fontId="2" type="noConversion"/>
  </si>
  <si>
    <t>市場驗證費</t>
    <phoneticPr fontId="2" type="noConversion"/>
  </si>
  <si>
    <t>是</t>
    <phoneticPr fontId="2" type="noConversion"/>
  </si>
  <si>
    <t>否</t>
  </si>
  <si>
    <t>否</t>
    <phoneticPr fontId="2" type="noConversion"/>
  </si>
  <si>
    <t>是否為國際化進階創新類別</t>
    <phoneticPr fontId="2" type="noConversion"/>
  </si>
  <si>
    <r>
      <t xml:space="preserve">1. </t>
    </r>
    <r>
      <rPr>
        <sz val="12"/>
        <color rgb="FF000000"/>
        <rFont val="新細明體"/>
        <family val="1"/>
        <charset val="136"/>
      </rPr>
      <t>研發計畫研發成果廣告宣傳支出</t>
    </r>
    <phoneticPr fontId="2" type="noConversion"/>
  </si>
  <si>
    <r>
      <t xml:space="preserve">2. </t>
    </r>
    <r>
      <rPr>
        <sz val="12"/>
        <color rgb="FF000000"/>
        <rFont val="新細明體"/>
        <family val="1"/>
        <charset val="136"/>
      </rPr>
      <t>其他市場驗證支出</t>
    </r>
    <phoneticPr fontId="2" type="noConversion"/>
  </si>
  <si>
    <t>各科目占總經費%</t>
    <phoneticPr fontId="2" type="noConversion"/>
  </si>
  <si>
    <t>補助款占總補助%
(用以計算是否超限)</t>
    <phoneticPr fontId="2" type="noConversion"/>
  </si>
  <si>
    <t>合計C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</si>
</sst>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&quot; &quot;#,##0&quot; &quot;;&quot; (&quot;#,##0&quot;)&quot;;&quot; - &quot;;&quot; &quot;@&quot; &quot;"/>
    <numFmt numFmtId="178" formatCode="_-* #,##0_-;\-* #,##0_-;_-* &quot;-&quot;??_-;_-@_-"/>
  </numFmts>
  <fonts count="19" x14ac:knownFonts="1">
    <font>
      <sz val="12"/>
      <name val="新細明體"/>
      <family val="1"/>
      <charset val="136"/>
    </font>
    <font>
      <u/>
      <sz val="16"/>
      <name val="新細明體"/>
      <family val="1"/>
      <charset val="136"/>
    </font>
    <font>
      <sz val="9"/>
      <name val="新細明體"/>
      <family val="1"/>
      <charset val="136"/>
    </font>
    <font>
      <u/>
      <sz val="16"/>
      <name val="Times New Roman"/>
      <family val="1"/>
    </font>
    <font>
      <u/>
      <sz val="14"/>
      <name val="新細明體"/>
      <family val="1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2"/>
      <color theme="4" tint="0.39997558519241921"/>
      <name val="新細明體"/>
      <family val="1"/>
      <charset val="136"/>
    </font>
    <font>
      <b/>
      <sz val="9"/>
      <color rgb="FF000000"/>
      <name val="細明體"/>
      <family val="1"/>
      <charset val="136"/>
    </font>
    <font>
      <sz val="9"/>
      <color rgb="FF000000"/>
      <name val="Tahoma"/>
      <family val="2"/>
    </font>
    <font>
      <sz val="9"/>
      <color rgb="FF000000"/>
      <name val="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/>
    <xf numFmtId="177" fontId="1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7" fillId="0" borderId="16" xfId="0" applyFont="1" applyBorder="1"/>
    <xf numFmtId="176" fontId="8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0" borderId="23" xfId="0" applyFont="1" applyBorder="1"/>
    <xf numFmtId="176" fontId="7" fillId="0" borderId="24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23" xfId="0" applyFont="1" applyBorder="1"/>
    <xf numFmtId="0" fontId="7" fillId="0" borderId="22" xfId="0" applyFont="1" applyBorder="1"/>
    <xf numFmtId="0" fontId="7" fillId="0" borderId="7" xfId="0" applyFont="1" applyBorder="1"/>
    <xf numFmtId="0" fontId="6" fillId="0" borderId="8" xfId="0" applyFont="1" applyBorder="1"/>
    <xf numFmtId="176" fontId="7" fillId="0" borderId="30" xfId="0" applyNumberFormat="1" applyFont="1" applyBorder="1" applyAlignment="1">
      <alignment horizontal="right"/>
    </xf>
    <xf numFmtId="176" fontId="7" fillId="0" borderId="29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5" xfId="0" applyFont="1" applyBorder="1"/>
    <xf numFmtId="0" fontId="6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0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40" xfId="0" applyFont="1" applyBorder="1" applyAlignment="1">
      <alignment horizontal="right"/>
    </xf>
    <xf numFmtId="0" fontId="0" fillId="0" borderId="5" xfId="0" applyBorder="1" applyAlignment="1">
      <alignment horizontal="center"/>
    </xf>
    <xf numFmtId="176" fontId="7" fillId="0" borderId="31" xfId="0" applyNumberFormat="1" applyFont="1" applyBorder="1" applyAlignment="1">
      <alignment horizontal="right"/>
    </xf>
    <xf numFmtId="178" fontId="7" fillId="2" borderId="23" xfId="2" applyNumberFormat="1" applyFont="1" applyFill="1" applyBorder="1" applyAlignment="1" applyProtection="1">
      <protection locked="0"/>
    </xf>
    <xf numFmtId="178" fontId="9" fillId="0" borderId="16" xfId="2" applyNumberFormat="1" applyFont="1" applyBorder="1" applyAlignment="1" applyProtection="1"/>
    <xf numFmtId="178" fontId="7" fillId="0" borderId="23" xfId="2" applyNumberFormat="1" applyFont="1" applyFill="1" applyBorder="1" applyAlignment="1" applyProtection="1"/>
    <xf numFmtId="178" fontId="9" fillId="0" borderId="23" xfId="2" applyNumberFormat="1" applyFont="1" applyFill="1" applyBorder="1" applyAlignment="1" applyProtection="1"/>
    <xf numFmtId="176" fontId="7" fillId="0" borderId="8" xfId="0" applyNumberFormat="1" applyFont="1" applyBorder="1"/>
    <xf numFmtId="0" fontId="7" fillId="0" borderId="23" xfId="0" applyFont="1" applyBorder="1" applyAlignment="1">
      <alignment horizontal="left"/>
    </xf>
    <xf numFmtId="10" fontId="15" fillId="0" borderId="36" xfId="0" applyNumberFormat="1" applyFont="1" applyBorder="1" applyAlignment="1">
      <alignment horizontal="right"/>
    </xf>
    <xf numFmtId="0" fontId="0" fillId="4" borderId="0" xfId="0" applyFill="1" applyProtection="1">
      <protection locked="0"/>
    </xf>
    <xf numFmtId="0" fontId="0" fillId="0" borderId="41" xfId="0" applyBorder="1" applyAlignment="1">
      <alignment horizontal="center" vertical="center"/>
    </xf>
    <xf numFmtId="10" fontId="7" fillId="0" borderId="42" xfId="1" applyNumberFormat="1" applyFont="1" applyBorder="1" applyAlignment="1" applyProtection="1">
      <alignment horizontal="right"/>
    </xf>
    <xf numFmtId="10" fontId="7" fillId="3" borderId="42" xfId="1" applyNumberFormat="1" applyFont="1" applyFill="1" applyBorder="1" applyAlignment="1" applyProtection="1">
      <alignment horizontal="right"/>
      <protection locked="0"/>
    </xf>
    <xf numFmtId="0" fontId="6" fillId="0" borderId="42" xfId="0" applyFont="1" applyBorder="1" applyAlignment="1">
      <alignment horizontal="right"/>
    </xf>
    <xf numFmtId="10" fontId="14" fillId="0" borderId="42" xfId="1" applyNumberFormat="1" applyFont="1" applyBorder="1" applyAlignment="1" applyProtection="1">
      <alignment horizontal="left" wrapText="1"/>
    </xf>
    <xf numFmtId="10" fontId="15" fillId="0" borderId="37" xfId="0" applyNumberFormat="1" applyFont="1" applyBorder="1" applyAlignment="1">
      <alignment horizontal="right"/>
    </xf>
    <xf numFmtId="0" fontId="0" fillId="0" borderId="39" xfId="0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top" wrapText="1"/>
    </xf>
    <xf numFmtId="178" fontId="15" fillId="0" borderId="0" xfId="0" applyNumberFormat="1" applyFont="1"/>
    <xf numFmtId="178" fontId="7" fillId="3" borderId="23" xfId="2" applyNumberFormat="1" applyFont="1" applyFill="1" applyBorder="1" applyAlignment="1" applyProtection="1">
      <protection locked="0"/>
    </xf>
    <xf numFmtId="178" fontId="9" fillId="3" borderId="23" xfId="2" applyNumberFormat="1" applyFont="1" applyFill="1" applyBorder="1" applyAlignment="1" applyProtection="1">
      <protection locked="0"/>
    </xf>
    <xf numFmtId="178" fontId="9" fillId="0" borderId="17" xfId="2" applyNumberFormat="1" applyFont="1" applyBorder="1" applyAlignment="1" applyProtection="1">
      <alignment horizontal="right"/>
    </xf>
    <xf numFmtId="178" fontId="9" fillId="0" borderId="18" xfId="2" applyNumberFormat="1" applyFont="1" applyBorder="1" applyAlignment="1" applyProtection="1">
      <alignment horizontal="right"/>
    </xf>
    <xf numFmtId="178" fontId="9" fillId="0" borderId="19" xfId="2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7" fillId="2" borderId="29" xfId="2" applyNumberFormat="1" applyFont="1" applyFill="1" applyBorder="1" applyAlignment="1" applyProtection="1">
      <alignment horizontal="right"/>
      <protection locked="0"/>
    </xf>
    <xf numFmtId="178" fontId="7" fillId="2" borderId="30" xfId="2" applyNumberFormat="1" applyFont="1" applyFill="1" applyBorder="1" applyAlignment="1" applyProtection="1">
      <alignment horizontal="right"/>
      <protection locked="0"/>
    </xf>
    <xf numFmtId="178" fontId="7" fillId="2" borderId="31" xfId="2" applyNumberFormat="1" applyFont="1" applyFill="1" applyBorder="1" applyAlignment="1" applyProtection="1">
      <alignment horizontal="right"/>
      <protection locked="0"/>
    </xf>
    <xf numFmtId="178" fontId="7" fillId="2" borderId="24" xfId="2" applyNumberFormat="1" applyFont="1" applyFill="1" applyBorder="1" applyAlignment="1" applyProtection="1">
      <alignment horizontal="right"/>
      <protection locked="0"/>
    </xf>
    <xf numFmtId="178" fontId="7" fillId="2" borderId="25" xfId="2" applyNumberFormat="1" applyFont="1" applyFill="1" applyBorder="1" applyAlignment="1" applyProtection="1">
      <alignment horizontal="right"/>
      <protection locked="0"/>
    </xf>
    <xf numFmtId="178" fontId="7" fillId="2" borderId="26" xfId="2" applyNumberFormat="1" applyFont="1" applyFill="1" applyBorder="1" applyAlignment="1" applyProtection="1">
      <alignment horizontal="right"/>
      <protection locked="0"/>
    </xf>
    <xf numFmtId="178" fontId="15" fillId="0" borderId="43" xfId="0" applyNumberFormat="1" applyFont="1" applyBorder="1" applyAlignment="1">
      <alignment horizontal="center"/>
    </xf>
    <xf numFmtId="10" fontId="14" fillId="0" borderId="35" xfId="1" applyNumberFormat="1" applyFont="1" applyBorder="1" applyAlignment="1" applyProtection="1">
      <alignment horizontal="left" vertical="top" wrapText="1"/>
    </xf>
    <xf numFmtId="10" fontId="14" fillId="0" borderId="36" xfId="1" applyNumberFormat="1" applyFont="1" applyBorder="1" applyAlignment="1" applyProtection="1">
      <alignment horizontal="left" vertical="top" wrapText="1"/>
    </xf>
    <xf numFmtId="176" fontId="7" fillId="0" borderId="29" xfId="0" applyNumberFormat="1" applyFont="1" applyBorder="1" applyAlignment="1">
      <alignment horizontal="right"/>
    </xf>
    <xf numFmtId="176" fontId="7" fillId="0" borderId="30" xfId="0" applyNumberFormat="1" applyFont="1" applyBorder="1" applyAlignment="1">
      <alignment horizontal="right"/>
    </xf>
    <xf numFmtId="176" fontId="7" fillId="0" borderId="31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178" fontId="7" fillId="0" borderId="24" xfId="2" applyNumberFormat="1" applyFont="1" applyBorder="1" applyAlignment="1" applyProtection="1">
      <alignment horizontal="right"/>
    </xf>
    <xf numFmtId="178" fontId="7" fillId="0" borderId="25" xfId="2" applyNumberFormat="1" applyFont="1" applyBorder="1" applyAlignment="1" applyProtection="1">
      <alignment horizontal="right"/>
    </xf>
    <xf numFmtId="178" fontId="7" fillId="0" borderId="26" xfId="2" applyNumberFormat="1" applyFont="1" applyBorder="1" applyAlignment="1" applyProtection="1">
      <alignment horizontal="right"/>
    </xf>
    <xf numFmtId="0" fontId="0" fillId="0" borderId="0" xfId="0" applyAlignment="1">
      <alignment horizontal="left" vertical="top" wrapText="1"/>
    </xf>
  </cellXfs>
  <cellStyles count="5">
    <cellStyle name="一般" xfId="0" builtinId="0"/>
    <cellStyle name="一般 2" xfId="3" xr:uid="{EA3F556A-4360-424C-AF5A-492DB6DB5BC7}"/>
    <cellStyle name="千分位" xfId="2" builtinId="3"/>
    <cellStyle name="千分位[0] 2" xfId="4" xr:uid="{CE0110D4-1061-456F-8977-E3AF824B34BB}"/>
    <cellStyle name="百分比" xfId="1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B6E3-35B1-46EE-96A2-E459F8EE8122}">
  <sheetPr>
    <pageSetUpPr fitToPage="1"/>
  </sheetPr>
  <dimension ref="A1:K32"/>
  <sheetViews>
    <sheetView tabSelected="1" zoomScale="118" zoomScaleNormal="118" workbookViewId="0">
      <selection activeCell="D22" sqref="D22"/>
    </sheetView>
  </sheetViews>
  <sheetFormatPr defaultColWidth="9" defaultRowHeight="17" x14ac:dyDescent="0.4"/>
  <cols>
    <col min="1" max="1" width="5.6328125" customWidth="1"/>
    <col min="2" max="2" width="33.81640625" customWidth="1"/>
    <col min="3" max="4" width="14.1796875" customWidth="1"/>
    <col min="5" max="7" width="5" customWidth="1"/>
    <col min="8" max="8" width="21.453125" customWidth="1"/>
    <col min="9" max="9" width="19.6328125" customWidth="1"/>
    <col min="10" max="10" width="27.36328125" customWidth="1"/>
    <col min="11" max="11" width="50.1796875" customWidth="1"/>
    <col min="258" max="258" width="5.6328125" customWidth="1"/>
    <col min="259" max="259" width="25.453125" customWidth="1"/>
    <col min="260" max="260" width="12.1796875" customWidth="1"/>
    <col min="261" max="261" width="13.36328125" customWidth="1"/>
    <col min="262" max="262" width="8" customWidth="1"/>
    <col min="263" max="263" width="2.6328125" customWidth="1"/>
    <col min="264" max="264" width="8" customWidth="1"/>
    <col min="265" max="265" width="30.453125" bestFit="1" customWidth="1"/>
    <col min="266" max="266" width="37.36328125" customWidth="1"/>
    <col min="514" max="514" width="5.6328125" customWidth="1"/>
    <col min="515" max="515" width="25.453125" customWidth="1"/>
    <col min="516" max="516" width="12.1796875" customWidth="1"/>
    <col min="517" max="517" width="13.36328125" customWidth="1"/>
    <col min="518" max="518" width="8" customWidth="1"/>
    <col min="519" max="519" width="2.6328125" customWidth="1"/>
    <col min="520" max="520" width="8" customWidth="1"/>
    <col min="521" max="521" width="30.453125" bestFit="1" customWidth="1"/>
    <col min="522" max="522" width="37.36328125" customWidth="1"/>
    <col min="770" max="770" width="5.6328125" customWidth="1"/>
    <col min="771" max="771" width="25.453125" customWidth="1"/>
    <col min="772" max="772" width="12.1796875" customWidth="1"/>
    <col min="773" max="773" width="13.36328125" customWidth="1"/>
    <col min="774" max="774" width="8" customWidth="1"/>
    <col min="775" max="775" width="2.6328125" customWidth="1"/>
    <col min="776" max="776" width="8" customWidth="1"/>
    <col min="777" max="777" width="30.453125" bestFit="1" customWidth="1"/>
    <col min="778" max="778" width="37.36328125" customWidth="1"/>
    <col min="1026" max="1026" width="5.6328125" customWidth="1"/>
    <col min="1027" max="1027" width="25.453125" customWidth="1"/>
    <col min="1028" max="1028" width="12.1796875" customWidth="1"/>
    <col min="1029" max="1029" width="13.36328125" customWidth="1"/>
    <col min="1030" max="1030" width="8" customWidth="1"/>
    <col min="1031" max="1031" width="2.6328125" customWidth="1"/>
    <col min="1032" max="1032" width="8" customWidth="1"/>
    <col min="1033" max="1033" width="30.453125" bestFit="1" customWidth="1"/>
    <col min="1034" max="1034" width="37.36328125" customWidth="1"/>
    <col min="1282" max="1282" width="5.6328125" customWidth="1"/>
    <col min="1283" max="1283" width="25.453125" customWidth="1"/>
    <col min="1284" max="1284" width="12.1796875" customWidth="1"/>
    <col min="1285" max="1285" width="13.36328125" customWidth="1"/>
    <col min="1286" max="1286" width="8" customWidth="1"/>
    <col min="1287" max="1287" width="2.6328125" customWidth="1"/>
    <col min="1288" max="1288" width="8" customWidth="1"/>
    <col min="1289" max="1289" width="30.453125" bestFit="1" customWidth="1"/>
    <col min="1290" max="1290" width="37.36328125" customWidth="1"/>
    <col min="1538" max="1538" width="5.6328125" customWidth="1"/>
    <col min="1539" max="1539" width="25.453125" customWidth="1"/>
    <col min="1540" max="1540" width="12.1796875" customWidth="1"/>
    <col min="1541" max="1541" width="13.36328125" customWidth="1"/>
    <col min="1542" max="1542" width="8" customWidth="1"/>
    <col min="1543" max="1543" width="2.6328125" customWidth="1"/>
    <col min="1544" max="1544" width="8" customWidth="1"/>
    <col min="1545" max="1545" width="30.453125" bestFit="1" customWidth="1"/>
    <col min="1546" max="1546" width="37.36328125" customWidth="1"/>
    <col min="1794" max="1794" width="5.6328125" customWidth="1"/>
    <col min="1795" max="1795" width="25.453125" customWidth="1"/>
    <col min="1796" max="1796" width="12.1796875" customWidth="1"/>
    <col min="1797" max="1797" width="13.36328125" customWidth="1"/>
    <col min="1798" max="1798" width="8" customWidth="1"/>
    <col min="1799" max="1799" width="2.6328125" customWidth="1"/>
    <col min="1800" max="1800" width="8" customWidth="1"/>
    <col min="1801" max="1801" width="30.453125" bestFit="1" customWidth="1"/>
    <col min="1802" max="1802" width="37.36328125" customWidth="1"/>
    <col min="2050" max="2050" width="5.6328125" customWidth="1"/>
    <col min="2051" max="2051" width="25.453125" customWidth="1"/>
    <col min="2052" max="2052" width="12.1796875" customWidth="1"/>
    <col min="2053" max="2053" width="13.36328125" customWidth="1"/>
    <col min="2054" max="2054" width="8" customWidth="1"/>
    <col min="2055" max="2055" width="2.6328125" customWidth="1"/>
    <col min="2056" max="2056" width="8" customWidth="1"/>
    <col min="2057" max="2057" width="30.453125" bestFit="1" customWidth="1"/>
    <col min="2058" max="2058" width="37.36328125" customWidth="1"/>
    <col min="2306" max="2306" width="5.6328125" customWidth="1"/>
    <col min="2307" max="2307" width="25.453125" customWidth="1"/>
    <col min="2308" max="2308" width="12.1796875" customWidth="1"/>
    <col min="2309" max="2309" width="13.36328125" customWidth="1"/>
    <col min="2310" max="2310" width="8" customWidth="1"/>
    <col min="2311" max="2311" width="2.6328125" customWidth="1"/>
    <col min="2312" max="2312" width="8" customWidth="1"/>
    <col min="2313" max="2313" width="30.453125" bestFit="1" customWidth="1"/>
    <col min="2314" max="2314" width="37.36328125" customWidth="1"/>
    <col min="2562" max="2562" width="5.6328125" customWidth="1"/>
    <col min="2563" max="2563" width="25.453125" customWidth="1"/>
    <col min="2564" max="2564" width="12.1796875" customWidth="1"/>
    <col min="2565" max="2565" width="13.36328125" customWidth="1"/>
    <col min="2566" max="2566" width="8" customWidth="1"/>
    <col min="2567" max="2567" width="2.6328125" customWidth="1"/>
    <col min="2568" max="2568" width="8" customWidth="1"/>
    <col min="2569" max="2569" width="30.453125" bestFit="1" customWidth="1"/>
    <col min="2570" max="2570" width="37.36328125" customWidth="1"/>
    <col min="2818" max="2818" width="5.6328125" customWidth="1"/>
    <col min="2819" max="2819" width="25.453125" customWidth="1"/>
    <col min="2820" max="2820" width="12.1796875" customWidth="1"/>
    <col min="2821" max="2821" width="13.36328125" customWidth="1"/>
    <col min="2822" max="2822" width="8" customWidth="1"/>
    <col min="2823" max="2823" width="2.6328125" customWidth="1"/>
    <col min="2824" max="2824" width="8" customWidth="1"/>
    <col min="2825" max="2825" width="30.453125" bestFit="1" customWidth="1"/>
    <col min="2826" max="2826" width="37.36328125" customWidth="1"/>
    <col min="3074" max="3074" width="5.6328125" customWidth="1"/>
    <col min="3075" max="3075" width="25.453125" customWidth="1"/>
    <col min="3076" max="3076" width="12.1796875" customWidth="1"/>
    <col min="3077" max="3077" width="13.36328125" customWidth="1"/>
    <col min="3078" max="3078" width="8" customWidth="1"/>
    <col min="3079" max="3079" width="2.6328125" customWidth="1"/>
    <col min="3080" max="3080" width="8" customWidth="1"/>
    <col min="3081" max="3081" width="30.453125" bestFit="1" customWidth="1"/>
    <col min="3082" max="3082" width="37.36328125" customWidth="1"/>
    <col min="3330" max="3330" width="5.6328125" customWidth="1"/>
    <col min="3331" max="3331" width="25.453125" customWidth="1"/>
    <col min="3332" max="3332" width="12.1796875" customWidth="1"/>
    <col min="3333" max="3333" width="13.36328125" customWidth="1"/>
    <col min="3334" max="3334" width="8" customWidth="1"/>
    <col min="3335" max="3335" width="2.6328125" customWidth="1"/>
    <col min="3336" max="3336" width="8" customWidth="1"/>
    <col min="3337" max="3337" width="30.453125" bestFit="1" customWidth="1"/>
    <col min="3338" max="3338" width="37.36328125" customWidth="1"/>
    <col min="3586" max="3586" width="5.6328125" customWidth="1"/>
    <col min="3587" max="3587" width="25.453125" customWidth="1"/>
    <col min="3588" max="3588" width="12.1796875" customWidth="1"/>
    <col min="3589" max="3589" width="13.36328125" customWidth="1"/>
    <col min="3590" max="3590" width="8" customWidth="1"/>
    <col min="3591" max="3591" width="2.6328125" customWidth="1"/>
    <col min="3592" max="3592" width="8" customWidth="1"/>
    <col min="3593" max="3593" width="30.453125" bestFit="1" customWidth="1"/>
    <col min="3594" max="3594" width="37.36328125" customWidth="1"/>
    <col min="3842" max="3842" width="5.6328125" customWidth="1"/>
    <col min="3843" max="3843" width="25.453125" customWidth="1"/>
    <col min="3844" max="3844" width="12.1796875" customWidth="1"/>
    <col min="3845" max="3845" width="13.36328125" customWidth="1"/>
    <col min="3846" max="3846" width="8" customWidth="1"/>
    <col min="3847" max="3847" width="2.6328125" customWidth="1"/>
    <col min="3848" max="3848" width="8" customWidth="1"/>
    <col min="3849" max="3849" width="30.453125" bestFit="1" customWidth="1"/>
    <col min="3850" max="3850" width="37.36328125" customWidth="1"/>
    <col min="4098" max="4098" width="5.6328125" customWidth="1"/>
    <col min="4099" max="4099" width="25.453125" customWidth="1"/>
    <col min="4100" max="4100" width="12.1796875" customWidth="1"/>
    <col min="4101" max="4101" width="13.36328125" customWidth="1"/>
    <col min="4102" max="4102" width="8" customWidth="1"/>
    <col min="4103" max="4103" width="2.6328125" customWidth="1"/>
    <col min="4104" max="4104" width="8" customWidth="1"/>
    <col min="4105" max="4105" width="30.453125" bestFit="1" customWidth="1"/>
    <col min="4106" max="4106" width="37.36328125" customWidth="1"/>
    <col min="4354" max="4354" width="5.6328125" customWidth="1"/>
    <col min="4355" max="4355" width="25.453125" customWidth="1"/>
    <col min="4356" max="4356" width="12.1796875" customWidth="1"/>
    <col min="4357" max="4357" width="13.36328125" customWidth="1"/>
    <col min="4358" max="4358" width="8" customWidth="1"/>
    <col min="4359" max="4359" width="2.6328125" customWidth="1"/>
    <col min="4360" max="4360" width="8" customWidth="1"/>
    <col min="4361" max="4361" width="30.453125" bestFit="1" customWidth="1"/>
    <col min="4362" max="4362" width="37.36328125" customWidth="1"/>
    <col min="4610" max="4610" width="5.6328125" customWidth="1"/>
    <col min="4611" max="4611" width="25.453125" customWidth="1"/>
    <col min="4612" max="4612" width="12.1796875" customWidth="1"/>
    <col min="4613" max="4613" width="13.36328125" customWidth="1"/>
    <col min="4614" max="4614" width="8" customWidth="1"/>
    <col min="4615" max="4615" width="2.6328125" customWidth="1"/>
    <col min="4616" max="4616" width="8" customWidth="1"/>
    <col min="4617" max="4617" width="30.453125" bestFit="1" customWidth="1"/>
    <col min="4618" max="4618" width="37.36328125" customWidth="1"/>
    <col min="4866" max="4866" width="5.6328125" customWidth="1"/>
    <col min="4867" max="4867" width="25.453125" customWidth="1"/>
    <col min="4868" max="4868" width="12.1796875" customWidth="1"/>
    <col min="4869" max="4869" width="13.36328125" customWidth="1"/>
    <col min="4870" max="4870" width="8" customWidth="1"/>
    <col min="4871" max="4871" width="2.6328125" customWidth="1"/>
    <col min="4872" max="4872" width="8" customWidth="1"/>
    <col min="4873" max="4873" width="30.453125" bestFit="1" customWidth="1"/>
    <col min="4874" max="4874" width="37.36328125" customWidth="1"/>
    <col min="5122" max="5122" width="5.6328125" customWidth="1"/>
    <col min="5123" max="5123" width="25.453125" customWidth="1"/>
    <col min="5124" max="5124" width="12.1796875" customWidth="1"/>
    <col min="5125" max="5125" width="13.36328125" customWidth="1"/>
    <col min="5126" max="5126" width="8" customWidth="1"/>
    <col min="5127" max="5127" width="2.6328125" customWidth="1"/>
    <col min="5128" max="5128" width="8" customWidth="1"/>
    <col min="5129" max="5129" width="30.453125" bestFit="1" customWidth="1"/>
    <col min="5130" max="5130" width="37.36328125" customWidth="1"/>
    <col min="5378" max="5378" width="5.6328125" customWidth="1"/>
    <col min="5379" max="5379" width="25.453125" customWidth="1"/>
    <col min="5380" max="5380" width="12.1796875" customWidth="1"/>
    <col min="5381" max="5381" width="13.36328125" customWidth="1"/>
    <col min="5382" max="5382" width="8" customWidth="1"/>
    <col min="5383" max="5383" width="2.6328125" customWidth="1"/>
    <col min="5384" max="5384" width="8" customWidth="1"/>
    <col min="5385" max="5385" width="30.453125" bestFit="1" customWidth="1"/>
    <col min="5386" max="5386" width="37.36328125" customWidth="1"/>
    <col min="5634" max="5634" width="5.6328125" customWidth="1"/>
    <col min="5635" max="5635" width="25.453125" customWidth="1"/>
    <col min="5636" max="5636" width="12.1796875" customWidth="1"/>
    <col min="5637" max="5637" width="13.36328125" customWidth="1"/>
    <col min="5638" max="5638" width="8" customWidth="1"/>
    <col min="5639" max="5639" width="2.6328125" customWidth="1"/>
    <col min="5640" max="5640" width="8" customWidth="1"/>
    <col min="5641" max="5641" width="30.453125" bestFit="1" customWidth="1"/>
    <col min="5642" max="5642" width="37.36328125" customWidth="1"/>
    <col min="5890" max="5890" width="5.6328125" customWidth="1"/>
    <col min="5891" max="5891" width="25.453125" customWidth="1"/>
    <col min="5892" max="5892" width="12.1796875" customWidth="1"/>
    <col min="5893" max="5893" width="13.36328125" customWidth="1"/>
    <col min="5894" max="5894" width="8" customWidth="1"/>
    <col min="5895" max="5895" width="2.6328125" customWidth="1"/>
    <col min="5896" max="5896" width="8" customWidth="1"/>
    <col min="5897" max="5897" width="30.453125" bestFit="1" customWidth="1"/>
    <col min="5898" max="5898" width="37.36328125" customWidth="1"/>
    <col min="6146" max="6146" width="5.6328125" customWidth="1"/>
    <col min="6147" max="6147" width="25.453125" customWidth="1"/>
    <col min="6148" max="6148" width="12.1796875" customWidth="1"/>
    <col min="6149" max="6149" width="13.36328125" customWidth="1"/>
    <col min="6150" max="6150" width="8" customWidth="1"/>
    <col min="6151" max="6151" width="2.6328125" customWidth="1"/>
    <col min="6152" max="6152" width="8" customWidth="1"/>
    <col min="6153" max="6153" width="30.453125" bestFit="1" customWidth="1"/>
    <col min="6154" max="6154" width="37.36328125" customWidth="1"/>
    <col min="6402" max="6402" width="5.6328125" customWidth="1"/>
    <col min="6403" max="6403" width="25.453125" customWidth="1"/>
    <col min="6404" max="6404" width="12.1796875" customWidth="1"/>
    <col min="6405" max="6405" width="13.36328125" customWidth="1"/>
    <col min="6406" max="6406" width="8" customWidth="1"/>
    <col min="6407" max="6407" width="2.6328125" customWidth="1"/>
    <col min="6408" max="6408" width="8" customWidth="1"/>
    <col min="6409" max="6409" width="30.453125" bestFit="1" customWidth="1"/>
    <col min="6410" max="6410" width="37.36328125" customWidth="1"/>
    <col min="6658" max="6658" width="5.6328125" customWidth="1"/>
    <col min="6659" max="6659" width="25.453125" customWidth="1"/>
    <col min="6660" max="6660" width="12.1796875" customWidth="1"/>
    <col min="6661" max="6661" width="13.36328125" customWidth="1"/>
    <col min="6662" max="6662" width="8" customWidth="1"/>
    <col min="6663" max="6663" width="2.6328125" customWidth="1"/>
    <col min="6664" max="6664" width="8" customWidth="1"/>
    <col min="6665" max="6665" width="30.453125" bestFit="1" customWidth="1"/>
    <col min="6666" max="6666" width="37.36328125" customWidth="1"/>
    <col min="6914" max="6914" width="5.6328125" customWidth="1"/>
    <col min="6915" max="6915" width="25.453125" customWidth="1"/>
    <col min="6916" max="6916" width="12.1796875" customWidth="1"/>
    <col min="6917" max="6917" width="13.36328125" customWidth="1"/>
    <col min="6918" max="6918" width="8" customWidth="1"/>
    <col min="6919" max="6919" width="2.6328125" customWidth="1"/>
    <col min="6920" max="6920" width="8" customWidth="1"/>
    <col min="6921" max="6921" width="30.453125" bestFit="1" customWidth="1"/>
    <col min="6922" max="6922" width="37.36328125" customWidth="1"/>
    <col min="7170" max="7170" width="5.6328125" customWidth="1"/>
    <col min="7171" max="7171" width="25.453125" customWidth="1"/>
    <col min="7172" max="7172" width="12.1796875" customWidth="1"/>
    <col min="7173" max="7173" width="13.36328125" customWidth="1"/>
    <col min="7174" max="7174" width="8" customWidth="1"/>
    <col min="7175" max="7175" width="2.6328125" customWidth="1"/>
    <col min="7176" max="7176" width="8" customWidth="1"/>
    <col min="7177" max="7177" width="30.453125" bestFit="1" customWidth="1"/>
    <col min="7178" max="7178" width="37.36328125" customWidth="1"/>
    <col min="7426" max="7426" width="5.6328125" customWidth="1"/>
    <col min="7427" max="7427" width="25.453125" customWidth="1"/>
    <col min="7428" max="7428" width="12.1796875" customWidth="1"/>
    <col min="7429" max="7429" width="13.36328125" customWidth="1"/>
    <col min="7430" max="7430" width="8" customWidth="1"/>
    <col min="7431" max="7431" width="2.6328125" customWidth="1"/>
    <col min="7432" max="7432" width="8" customWidth="1"/>
    <col min="7433" max="7433" width="30.453125" bestFit="1" customWidth="1"/>
    <col min="7434" max="7434" width="37.36328125" customWidth="1"/>
    <col min="7682" max="7682" width="5.6328125" customWidth="1"/>
    <col min="7683" max="7683" width="25.453125" customWidth="1"/>
    <col min="7684" max="7684" width="12.1796875" customWidth="1"/>
    <col min="7685" max="7685" width="13.36328125" customWidth="1"/>
    <col min="7686" max="7686" width="8" customWidth="1"/>
    <col min="7687" max="7687" width="2.6328125" customWidth="1"/>
    <col min="7688" max="7688" width="8" customWidth="1"/>
    <col min="7689" max="7689" width="30.453125" bestFit="1" customWidth="1"/>
    <col min="7690" max="7690" width="37.36328125" customWidth="1"/>
    <col min="7938" max="7938" width="5.6328125" customWidth="1"/>
    <col min="7939" max="7939" width="25.453125" customWidth="1"/>
    <col min="7940" max="7940" width="12.1796875" customWidth="1"/>
    <col min="7941" max="7941" width="13.36328125" customWidth="1"/>
    <col min="7942" max="7942" width="8" customWidth="1"/>
    <col min="7943" max="7943" width="2.6328125" customWidth="1"/>
    <col min="7944" max="7944" width="8" customWidth="1"/>
    <col min="7945" max="7945" width="30.453125" bestFit="1" customWidth="1"/>
    <col min="7946" max="7946" width="37.36328125" customWidth="1"/>
    <col min="8194" max="8194" width="5.6328125" customWidth="1"/>
    <col min="8195" max="8195" width="25.453125" customWidth="1"/>
    <col min="8196" max="8196" width="12.1796875" customWidth="1"/>
    <col min="8197" max="8197" width="13.36328125" customWidth="1"/>
    <col min="8198" max="8198" width="8" customWidth="1"/>
    <col min="8199" max="8199" width="2.6328125" customWidth="1"/>
    <col min="8200" max="8200" width="8" customWidth="1"/>
    <col min="8201" max="8201" width="30.453125" bestFit="1" customWidth="1"/>
    <col min="8202" max="8202" width="37.36328125" customWidth="1"/>
    <col min="8450" max="8450" width="5.6328125" customWidth="1"/>
    <col min="8451" max="8451" width="25.453125" customWidth="1"/>
    <col min="8452" max="8452" width="12.1796875" customWidth="1"/>
    <col min="8453" max="8453" width="13.36328125" customWidth="1"/>
    <col min="8454" max="8454" width="8" customWidth="1"/>
    <col min="8455" max="8455" width="2.6328125" customWidth="1"/>
    <col min="8456" max="8456" width="8" customWidth="1"/>
    <col min="8457" max="8457" width="30.453125" bestFit="1" customWidth="1"/>
    <col min="8458" max="8458" width="37.36328125" customWidth="1"/>
    <col min="8706" max="8706" width="5.6328125" customWidth="1"/>
    <col min="8707" max="8707" width="25.453125" customWidth="1"/>
    <col min="8708" max="8708" width="12.1796875" customWidth="1"/>
    <col min="8709" max="8709" width="13.36328125" customWidth="1"/>
    <col min="8710" max="8710" width="8" customWidth="1"/>
    <col min="8711" max="8711" width="2.6328125" customWidth="1"/>
    <col min="8712" max="8712" width="8" customWidth="1"/>
    <col min="8713" max="8713" width="30.453125" bestFit="1" customWidth="1"/>
    <col min="8714" max="8714" width="37.36328125" customWidth="1"/>
    <col min="8962" max="8962" width="5.6328125" customWidth="1"/>
    <col min="8963" max="8963" width="25.453125" customWidth="1"/>
    <col min="8964" max="8964" width="12.1796875" customWidth="1"/>
    <col min="8965" max="8965" width="13.36328125" customWidth="1"/>
    <col min="8966" max="8966" width="8" customWidth="1"/>
    <col min="8967" max="8967" width="2.6328125" customWidth="1"/>
    <col min="8968" max="8968" width="8" customWidth="1"/>
    <col min="8969" max="8969" width="30.453125" bestFit="1" customWidth="1"/>
    <col min="8970" max="8970" width="37.36328125" customWidth="1"/>
    <col min="9218" max="9218" width="5.6328125" customWidth="1"/>
    <col min="9219" max="9219" width="25.453125" customWidth="1"/>
    <col min="9220" max="9220" width="12.1796875" customWidth="1"/>
    <col min="9221" max="9221" width="13.36328125" customWidth="1"/>
    <col min="9222" max="9222" width="8" customWidth="1"/>
    <col min="9223" max="9223" width="2.6328125" customWidth="1"/>
    <col min="9224" max="9224" width="8" customWidth="1"/>
    <col min="9225" max="9225" width="30.453125" bestFit="1" customWidth="1"/>
    <col min="9226" max="9226" width="37.36328125" customWidth="1"/>
    <col min="9474" max="9474" width="5.6328125" customWidth="1"/>
    <col min="9475" max="9475" width="25.453125" customWidth="1"/>
    <col min="9476" max="9476" width="12.1796875" customWidth="1"/>
    <col min="9477" max="9477" width="13.36328125" customWidth="1"/>
    <col min="9478" max="9478" width="8" customWidth="1"/>
    <col min="9479" max="9479" width="2.6328125" customWidth="1"/>
    <col min="9480" max="9480" width="8" customWidth="1"/>
    <col min="9481" max="9481" width="30.453125" bestFit="1" customWidth="1"/>
    <col min="9482" max="9482" width="37.36328125" customWidth="1"/>
    <col min="9730" max="9730" width="5.6328125" customWidth="1"/>
    <col min="9731" max="9731" width="25.453125" customWidth="1"/>
    <col min="9732" max="9732" width="12.1796875" customWidth="1"/>
    <col min="9733" max="9733" width="13.36328125" customWidth="1"/>
    <col min="9734" max="9734" width="8" customWidth="1"/>
    <col min="9735" max="9735" width="2.6328125" customWidth="1"/>
    <col min="9736" max="9736" width="8" customWidth="1"/>
    <col min="9737" max="9737" width="30.453125" bestFit="1" customWidth="1"/>
    <col min="9738" max="9738" width="37.36328125" customWidth="1"/>
    <col min="9986" max="9986" width="5.6328125" customWidth="1"/>
    <col min="9987" max="9987" width="25.453125" customWidth="1"/>
    <col min="9988" max="9988" width="12.1796875" customWidth="1"/>
    <col min="9989" max="9989" width="13.36328125" customWidth="1"/>
    <col min="9990" max="9990" width="8" customWidth="1"/>
    <col min="9991" max="9991" width="2.6328125" customWidth="1"/>
    <col min="9992" max="9992" width="8" customWidth="1"/>
    <col min="9993" max="9993" width="30.453125" bestFit="1" customWidth="1"/>
    <col min="9994" max="9994" width="37.36328125" customWidth="1"/>
    <col min="10242" max="10242" width="5.6328125" customWidth="1"/>
    <col min="10243" max="10243" width="25.453125" customWidth="1"/>
    <col min="10244" max="10244" width="12.1796875" customWidth="1"/>
    <col min="10245" max="10245" width="13.36328125" customWidth="1"/>
    <col min="10246" max="10246" width="8" customWidth="1"/>
    <col min="10247" max="10247" width="2.6328125" customWidth="1"/>
    <col min="10248" max="10248" width="8" customWidth="1"/>
    <col min="10249" max="10249" width="30.453125" bestFit="1" customWidth="1"/>
    <col min="10250" max="10250" width="37.36328125" customWidth="1"/>
    <col min="10498" max="10498" width="5.6328125" customWidth="1"/>
    <col min="10499" max="10499" width="25.453125" customWidth="1"/>
    <col min="10500" max="10500" width="12.1796875" customWidth="1"/>
    <col min="10501" max="10501" width="13.36328125" customWidth="1"/>
    <col min="10502" max="10502" width="8" customWidth="1"/>
    <col min="10503" max="10503" width="2.6328125" customWidth="1"/>
    <col min="10504" max="10504" width="8" customWidth="1"/>
    <col min="10505" max="10505" width="30.453125" bestFit="1" customWidth="1"/>
    <col min="10506" max="10506" width="37.36328125" customWidth="1"/>
    <col min="10754" max="10754" width="5.6328125" customWidth="1"/>
    <col min="10755" max="10755" width="25.453125" customWidth="1"/>
    <col min="10756" max="10756" width="12.1796875" customWidth="1"/>
    <col min="10757" max="10757" width="13.36328125" customWidth="1"/>
    <col min="10758" max="10758" width="8" customWidth="1"/>
    <col min="10759" max="10759" width="2.6328125" customWidth="1"/>
    <col min="10760" max="10760" width="8" customWidth="1"/>
    <col min="10761" max="10761" width="30.453125" bestFit="1" customWidth="1"/>
    <col min="10762" max="10762" width="37.36328125" customWidth="1"/>
    <col min="11010" max="11010" width="5.6328125" customWidth="1"/>
    <col min="11011" max="11011" width="25.453125" customWidth="1"/>
    <col min="11012" max="11012" width="12.1796875" customWidth="1"/>
    <col min="11013" max="11013" width="13.36328125" customWidth="1"/>
    <col min="11014" max="11014" width="8" customWidth="1"/>
    <col min="11015" max="11015" width="2.6328125" customWidth="1"/>
    <col min="11016" max="11016" width="8" customWidth="1"/>
    <col min="11017" max="11017" width="30.453125" bestFit="1" customWidth="1"/>
    <col min="11018" max="11018" width="37.36328125" customWidth="1"/>
    <col min="11266" max="11266" width="5.6328125" customWidth="1"/>
    <col min="11267" max="11267" width="25.453125" customWidth="1"/>
    <col min="11268" max="11268" width="12.1796875" customWidth="1"/>
    <col min="11269" max="11269" width="13.36328125" customWidth="1"/>
    <col min="11270" max="11270" width="8" customWidth="1"/>
    <col min="11271" max="11271" width="2.6328125" customWidth="1"/>
    <col min="11272" max="11272" width="8" customWidth="1"/>
    <col min="11273" max="11273" width="30.453125" bestFit="1" customWidth="1"/>
    <col min="11274" max="11274" width="37.36328125" customWidth="1"/>
    <col min="11522" max="11522" width="5.6328125" customWidth="1"/>
    <col min="11523" max="11523" width="25.453125" customWidth="1"/>
    <col min="11524" max="11524" width="12.1796875" customWidth="1"/>
    <col min="11525" max="11525" width="13.36328125" customWidth="1"/>
    <col min="11526" max="11526" width="8" customWidth="1"/>
    <col min="11527" max="11527" width="2.6328125" customWidth="1"/>
    <col min="11528" max="11528" width="8" customWidth="1"/>
    <col min="11529" max="11529" width="30.453125" bestFit="1" customWidth="1"/>
    <col min="11530" max="11530" width="37.36328125" customWidth="1"/>
    <col min="11778" max="11778" width="5.6328125" customWidth="1"/>
    <col min="11779" max="11779" width="25.453125" customWidth="1"/>
    <col min="11780" max="11780" width="12.1796875" customWidth="1"/>
    <col min="11781" max="11781" width="13.36328125" customWidth="1"/>
    <col min="11782" max="11782" width="8" customWidth="1"/>
    <col min="11783" max="11783" width="2.6328125" customWidth="1"/>
    <col min="11784" max="11784" width="8" customWidth="1"/>
    <col min="11785" max="11785" width="30.453125" bestFit="1" customWidth="1"/>
    <col min="11786" max="11786" width="37.36328125" customWidth="1"/>
    <col min="12034" max="12034" width="5.6328125" customWidth="1"/>
    <col min="12035" max="12035" width="25.453125" customWidth="1"/>
    <col min="12036" max="12036" width="12.1796875" customWidth="1"/>
    <col min="12037" max="12037" width="13.36328125" customWidth="1"/>
    <col min="12038" max="12038" width="8" customWidth="1"/>
    <col min="12039" max="12039" width="2.6328125" customWidth="1"/>
    <col min="12040" max="12040" width="8" customWidth="1"/>
    <col min="12041" max="12041" width="30.453125" bestFit="1" customWidth="1"/>
    <col min="12042" max="12042" width="37.36328125" customWidth="1"/>
    <col min="12290" max="12290" width="5.6328125" customWidth="1"/>
    <col min="12291" max="12291" width="25.453125" customWidth="1"/>
    <col min="12292" max="12292" width="12.1796875" customWidth="1"/>
    <col min="12293" max="12293" width="13.36328125" customWidth="1"/>
    <col min="12294" max="12294" width="8" customWidth="1"/>
    <col min="12295" max="12295" width="2.6328125" customWidth="1"/>
    <col min="12296" max="12296" width="8" customWidth="1"/>
    <col min="12297" max="12297" width="30.453125" bestFit="1" customWidth="1"/>
    <col min="12298" max="12298" width="37.36328125" customWidth="1"/>
    <col min="12546" max="12546" width="5.6328125" customWidth="1"/>
    <col min="12547" max="12547" width="25.453125" customWidth="1"/>
    <col min="12548" max="12548" width="12.1796875" customWidth="1"/>
    <col min="12549" max="12549" width="13.36328125" customWidth="1"/>
    <col min="12550" max="12550" width="8" customWidth="1"/>
    <col min="12551" max="12551" width="2.6328125" customWidth="1"/>
    <col min="12552" max="12552" width="8" customWidth="1"/>
    <col min="12553" max="12553" width="30.453125" bestFit="1" customWidth="1"/>
    <col min="12554" max="12554" width="37.36328125" customWidth="1"/>
    <col min="12802" max="12802" width="5.6328125" customWidth="1"/>
    <col min="12803" max="12803" width="25.453125" customWidth="1"/>
    <col min="12804" max="12804" width="12.1796875" customWidth="1"/>
    <col min="12805" max="12805" width="13.36328125" customWidth="1"/>
    <col min="12806" max="12806" width="8" customWidth="1"/>
    <col min="12807" max="12807" width="2.6328125" customWidth="1"/>
    <col min="12808" max="12808" width="8" customWidth="1"/>
    <col min="12809" max="12809" width="30.453125" bestFit="1" customWidth="1"/>
    <col min="12810" max="12810" width="37.36328125" customWidth="1"/>
    <col min="13058" max="13058" width="5.6328125" customWidth="1"/>
    <col min="13059" max="13059" width="25.453125" customWidth="1"/>
    <col min="13060" max="13060" width="12.1796875" customWidth="1"/>
    <col min="13061" max="13061" width="13.36328125" customWidth="1"/>
    <col min="13062" max="13062" width="8" customWidth="1"/>
    <col min="13063" max="13063" width="2.6328125" customWidth="1"/>
    <col min="13064" max="13064" width="8" customWidth="1"/>
    <col min="13065" max="13065" width="30.453125" bestFit="1" customWidth="1"/>
    <col min="13066" max="13066" width="37.36328125" customWidth="1"/>
    <col min="13314" max="13314" width="5.6328125" customWidth="1"/>
    <col min="13315" max="13315" width="25.453125" customWidth="1"/>
    <col min="13316" max="13316" width="12.1796875" customWidth="1"/>
    <col min="13317" max="13317" width="13.36328125" customWidth="1"/>
    <col min="13318" max="13318" width="8" customWidth="1"/>
    <col min="13319" max="13319" width="2.6328125" customWidth="1"/>
    <col min="13320" max="13320" width="8" customWidth="1"/>
    <col min="13321" max="13321" width="30.453125" bestFit="1" customWidth="1"/>
    <col min="13322" max="13322" width="37.36328125" customWidth="1"/>
    <col min="13570" max="13570" width="5.6328125" customWidth="1"/>
    <col min="13571" max="13571" width="25.453125" customWidth="1"/>
    <col min="13572" max="13572" width="12.1796875" customWidth="1"/>
    <col min="13573" max="13573" width="13.36328125" customWidth="1"/>
    <col min="13574" max="13574" width="8" customWidth="1"/>
    <col min="13575" max="13575" width="2.6328125" customWidth="1"/>
    <col min="13576" max="13576" width="8" customWidth="1"/>
    <col min="13577" max="13577" width="30.453125" bestFit="1" customWidth="1"/>
    <col min="13578" max="13578" width="37.36328125" customWidth="1"/>
    <col min="13826" max="13826" width="5.6328125" customWidth="1"/>
    <col min="13827" max="13827" width="25.453125" customWidth="1"/>
    <col min="13828" max="13828" width="12.1796875" customWidth="1"/>
    <col min="13829" max="13829" width="13.36328125" customWidth="1"/>
    <col min="13830" max="13830" width="8" customWidth="1"/>
    <col min="13831" max="13831" width="2.6328125" customWidth="1"/>
    <col min="13832" max="13832" width="8" customWidth="1"/>
    <col min="13833" max="13833" width="30.453125" bestFit="1" customWidth="1"/>
    <col min="13834" max="13834" width="37.36328125" customWidth="1"/>
    <col min="14082" max="14082" width="5.6328125" customWidth="1"/>
    <col min="14083" max="14083" width="25.453125" customWidth="1"/>
    <col min="14084" max="14084" width="12.1796875" customWidth="1"/>
    <col min="14085" max="14085" width="13.36328125" customWidth="1"/>
    <col min="14086" max="14086" width="8" customWidth="1"/>
    <col min="14087" max="14087" width="2.6328125" customWidth="1"/>
    <col min="14088" max="14088" width="8" customWidth="1"/>
    <col min="14089" max="14089" width="30.453125" bestFit="1" customWidth="1"/>
    <col min="14090" max="14090" width="37.36328125" customWidth="1"/>
    <col min="14338" max="14338" width="5.6328125" customWidth="1"/>
    <col min="14339" max="14339" width="25.453125" customWidth="1"/>
    <col min="14340" max="14340" width="12.1796875" customWidth="1"/>
    <col min="14341" max="14341" width="13.36328125" customWidth="1"/>
    <col min="14342" max="14342" width="8" customWidth="1"/>
    <col min="14343" max="14343" width="2.6328125" customWidth="1"/>
    <col min="14344" max="14344" width="8" customWidth="1"/>
    <col min="14345" max="14345" width="30.453125" bestFit="1" customWidth="1"/>
    <col min="14346" max="14346" width="37.36328125" customWidth="1"/>
    <col min="14594" max="14594" width="5.6328125" customWidth="1"/>
    <col min="14595" max="14595" width="25.453125" customWidth="1"/>
    <col min="14596" max="14596" width="12.1796875" customWidth="1"/>
    <col min="14597" max="14597" width="13.36328125" customWidth="1"/>
    <col min="14598" max="14598" width="8" customWidth="1"/>
    <col min="14599" max="14599" width="2.6328125" customWidth="1"/>
    <col min="14600" max="14600" width="8" customWidth="1"/>
    <col min="14601" max="14601" width="30.453125" bestFit="1" customWidth="1"/>
    <col min="14602" max="14602" width="37.36328125" customWidth="1"/>
    <col min="14850" max="14850" width="5.6328125" customWidth="1"/>
    <col min="14851" max="14851" width="25.453125" customWidth="1"/>
    <col min="14852" max="14852" width="12.1796875" customWidth="1"/>
    <col min="14853" max="14853" width="13.36328125" customWidth="1"/>
    <col min="14854" max="14854" width="8" customWidth="1"/>
    <col min="14855" max="14855" width="2.6328125" customWidth="1"/>
    <col min="14856" max="14856" width="8" customWidth="1"/>
    <col min="14857" max="14857" width="30.453125" bestFit="1" customWidth="1"/>
    <col min="14858" max="14858" width="37.36328125" customWidth="1"/>
    <col min="15106" max="15106" width="5.6328125" customWidth="1"/>
    <col min="15107" max="15107" width="25.453125" customWidth="1"/>
    <col min="15108" max="15108" width="12.1796875" customWidth="1"/>
    <col min="15109" max="15109" width="13.36328125" customWidth="1"/>
    <col min="15110" max="15110" width="8" customWidth="1"/>
    <col min="15111" max="15111" width="2.6328125" customWidth="1"/>
    <col min="15112" max="15112" width="8" customWidth="1"/>
    <col min="15113" max="15113" width="30.453125" bestFit="1" customWidth="1"/>
    <col min="15114" max="15114" width="37.36328125" customWidth="1"/>
    <col min="15362" max="15362" width="5.6328125" customWidth="1"/>
    <col min="15363" max="15363" width="25.453125" customWidth="1"/>
    <col min="15364" max="15364" width="12.1796875" customWidth="1"/>
    <col min="15365" max="15365" width="13.36328125" customWidth="1"/>
    <col min="15366" max="15366" width="8" customWidth="1"/>
    <col min="15367" max="15367" width="2.6328125" customWidth="1"/>
    <col min="15368" max="15368" width="8" customWidth="1"/>
    <col min="15369" max="15369" width="30.453125" bestFit="1" customWidth="1"/>
    <col min="15370" max="15370" width="37.36328125" customWidth="1"/>
    <col min="15618" max="15618" width="5.6328125" customWidth="1"/>
    <col min="15619" max="15619" width="25.453125" customWidth="1"/>
    <col min="15620" max="15620" width="12.1796875" customWidth="1"/>
    <col min="15621" max="15621" width="13.36328125" customWidth="1"/>
    <col min="15622" max="15622" width="8" customWidth="1"/>
    <col min="15623" max="15623" width="2.6328125" customWidth="1"/>
    <col min="15624" max="15624" width="8" customWidth="1"/>
    <col min="15625" max="15625" width="30.453125" bestFit="1" customWidth="1"/>
    <col min="15626" max="15626" width="37.36328125" customWidth="1"/>
    <col min="15874" max="15874" width="5.6328125" customWidth="1"/>
    <col min="15875" max="15875" width="25.453125" customWidth="1"/>
    <col min="15876" max="15876" width="12.1796875" customWidth="1"/>
    <col min="15877" max="15877" width="13.36328125" customWidth="1"/>
    <col min="15878" max="15878" width="8" customWidth="1"/>
    <col min="15879" max="15879" width="2.6328125" customWidth="1"/>
    <col min="15880" max="15880" width="8" customWidth="1"/>
    <col min="15881" max="15881" width="30.453125" bestFit="1" customWidth="1"/>
    <col min="15882" max="15882" width="37.36328125" customWidth="1"/>
    <col min="16130" max="16130" width="5.6328125" customWidth="1"/>
    <col min="16131" max="16131" width="25.453125" customWidth="1"/>
    <col min="16132" max="16132" width="12.1796875" customWidth="1"/>
    <col min="16133" max="16133" width="13.36328125" customWidth="1"/>
    <col min="16134" max="16134" width="8" customWidth="1"/>
    <col min="16135" max="16135" width="2.6328125" customWidth="1"/>
    <col min="16136" max="16136" width="8" customWidth="1"/>
    <col min="16137" max="16137" width="30.453125" bestFit="1" customWidth="1"/>
    <col min="16138" max="16138" width="37.36328125" customWidth="1"/>
  </cols>
  <sheetData>
    <row r="1" spans="1:11" ht="21.5" x14ac:dyDescent="0.45">
      <c r="A1" s="65" t="s">
        <v>37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20.5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9.5" x14ac:dyDescent="0.4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5" spans="1:11" ht="17.5" thickBot="1" x14ac:dyDescent="0.45">
      <c r="B5" s="50" t="s">
        <v>46</v>
      </c>
      <c r="C5" s="50" t="s">
        <v>44</v>
      </c>
      <c r="J5" s="2" t="s">
        <v>41</v>
      </c>
    </row>
    <row r="6" spans="1:11" x14ac:dyDescent="0.4">
      <c r="A6" s="3"/>
      <c r="B6" s="4"/>
      <c r="C6" s="68" t="s">
        <v>1</v>
      </c>
      <c r="D6" s="69"/>
      <c r="E6" s="69"/>
      <c r="F6" s="69"/>
      <c r="G6" s="70"/>
      <c r="H6" s="41"/>
      <c r="I6" s="5"/>
      <c r="J6" s="68" t="s">
        <v>2</v>
      </c>
      <c r="K6" s="71"/>
    </row>
    <row r="7" spans="1:11" ht="38" customHeight="1" x14ac:dyDescent="0.4">
      <c r="A7" s="6"/>
      <c r="B7" s="7" t="s">
        <v>3</v>
      </c>
      <c r="C7" s="8" t="s">
        <v>4</v>
      </c>
      <c r="D7" s="8" t="s">
        <v>5</v>
      </c>
      <c r="E7" s="72" t="s">
        <v>51</v>
      </c>
      <c r="F7" s="73"/>
      <c r="G7" s="74"/>
      <c r="H7" s="51" t="s">
        <v>49</v>
      </c>
      <c r="I7" s="57" t="s">
        <v>50</v>
      </c>
      <c r="J7" s="9" t="s">
        <v>6</v>
      </c>
      <c r="K7" s="10" t="s">
        <v>7</v>
      </c>
    </row>
    <row r="8" spans="1:11" x14ac:dyDescent="0.4">
      <c r="A8" s="11" t="s">
        <v>8</v>
      </c>
      <c r="B8" s="12" t="s">
        <v>9</v>
      </c>
      <c r="C8" s="44">
        <f>+C9+C10</f>
        <v>420</v>
      </c>
      <c r="D8" s="44">
        <f>+D9+D10</f>
        <v>420</v>
      </c>
      <c r="E8" s="62">
        <f>+C8+D8</f>
        <v>840</v>
      </c>
      <c r="F8" s="63"/>
      <c r="G8" s="64"/>
      <c r="H8" s="52">
        <f>SUM(H9:H10)</f>
        <v>0.26250000000000001</v>
      </c>
      <c r="I8" s="52">
        <f>SUM(I9:I10)</f>
        <v>0.3</v>
      </c>
      <c r="J8" s="13" t="s">
        <v>23</v>
      </c>
      <c r="K8" s="14" t="str">
        <f>+IF(OR(C8&gt;C26*30%,E8&gt;(E26-E22-E20)*30%),"人事費補助款超出計畫總補助款之 30%","符合設限")</f>
        <v>符合設限</v>
      </c>
    </row>
    <row r="9" spans="1:11" x14ac:dyDescent="0.4">
      <c r="A9" s="15"/>
      <c r="B9" s="16" t="s">
        <v>10</v>
      </c>
      <c r="C9" s="60">
        <f>ROUND(E9*$D$31,0)</f>
        <v>420</v>
      </c>
      <c r="D9" s="45">
        <f>E9-C9</f>
        <v>420</v>
      </c>
      <c r="E9" s="78">
        <v>840</v>
      </c>
      <c r="F9" s="79"/>
      <c r="G9" s="80"/>
      <c r="H9" s="53">
        <f>ROUND(E9/$E$26,4)</f>
        <v>0.26250000000000001</v>
      </c>
      <c r="I9" s="53">
        <f>ROUND(C9/$C$26,4)</f>
        <v>0.3</v>
      </c>
      <c r="J9" s="17"/>
      <c r="K9" s="18"/>
    </row>
    <row r="10" spans="1:11" x14ac:dyDescent="0.4">
      <c r="A10" s="15"/>
      <c r="B10" s="16" t="s">
        <v>11</v>
      </c>
      <c r="C10" s="60">
        <f>ROUND(E10*$D$31,0)</f>
        <v>0</v>
      </c>
      <c r="D10" s="45">
        <f t="shared" ref="D10:D13" si="0">E10-C10</f>
        <v>0</v>
      </c>
      <c r="E10" s="78">
        <v>0</v>
      </c>
      <c r="F10" s="79"/>
      <c r="G10" s="80"/>
      <c r="H10" s="53">
        <f>ROUND(E10/$E$26,4)</f>
        <v>0</v>
      </c>
      <c r="I10" s="53">
        <f t="shared" ref="I10:I13" si="1">ROUND(C10/$C$26,4)</f>
        <v>0</v>
      </c>
      <c r="J10" s="17"/>
      <c r="K10" s="18"/>
    </row>
    <row r="11" spans="1:11" x14ac:dyDescent="0.4">
      <c r="A11" s="19" t="s">
        <v>12</v>
      </c>
      <c r="B11" s="20" t="s">
        <v>13</v>
      </c>
      <c r="C11" s="61">
        <f t="shared" ref="C11:C13" si="2">ROUND(E11*$D$31,0)</f>
        <v>0</v>
      </c>
      <c r="D11" s="46">
        <f t="shared" si="0"/>
        <v>0</v>
      </c>
      <c r="E11" s="78">
        <v>0</v>
      </c>
      <c r="F11" s="79"/>
      <c r="G11" s="80"/>
      <c r="H11" s="53">
        <f>ROUND(E11/$E$26,4)</f>
        <v>0</v>
      </c>
      <c r="I11" s="53">
        <f t="shared" si="1"/>
        <v>0</v>
      </c>
      <c r="J11" s="13" t="s">
        <v>14</v>
      </c>
      <c r="K11" s="18" t="str">
        <f>+IF(OR(C11&gt;C26*15%,E11&gt;(E26-E22-E20)*15%),"消耗性器材費補助款超出計畫總補助款之 15%","符合設限")</f>
        <v>符合設限</v>
      </c>
    </row>
    <row r="12" spans="1:11" x14ac:dyDescent="0.4">
      <c r="A12" s="19" t="s">
        <v>15</v>
      </c>
      <c r="B12" s="20" t="s">
        <v>16</v>
      </c>
      <c r="C12" s="61">
        <f t="shared" si="2"/>
        <v>0</v>
      </c>
      <c r="D12" s="46">
        <f t="shared" si="0"/>
        <v>0</v>
      </c>
      <c r="E12" s="78">
        <v>0</v>
      </c>
      <c r="F12" s="79"/>
      <c r="G12" s="80"/>
      <c r="H12" s="53">
        <f>ROUND(E12/$E$26,4)</f>
        <v>0</v>
      </c>
      <c r="I12" s="53">
        <f t="shared" si="1"/>
        <v>0</v>
      </c>
      <c r="J12" s="17"/>
      <c r="K12" s="18"/>
    </row>
    <row r="13" spans="1:11" x14ac:dyDescent="0.4">
      <c r="A13" s="19" t="s">
        <v>17</v>
      </c>
      <c r="B13" s="20" t="s">
        <v>18</v>
      </c>
      <c r="C13" s="61">
        <f t="shared" si="2"/>
        <v>0</v>
      </c>
      <c r="D13" s="46">
        <f t="shared" si="0"/>
        <v>0</v>
      </c>
      <c r="E13" s="75">
        <v>0</v>
      </c>
      <c r="F13" s="76"/>
      <c r="G13" s="77"/>
      <c r="H13" s="53">
        <f>ROUND(E13/$E$26,4)</f>
        <v>0</v>
      </c>
      <c r="I13" s="53">
        <f t="shared" si="1"/>
        <v>0</v>
      </c>
      <c r="J13" s="17"/>
      <c r="K13" s="18"/>
    </row>
    <row r="14" spans="1:11" x14ac:dyDescent="0.4">
      <c r="A14" s="19" t="s">
        <v>19</v>
      </c>
      <c r="B14" s="20" t="s">
        <v>20</v>
      </c>
      <c r="C14" s="44">
        <f>+SUM(C15:C17)</f>
        <v>680</v>
      </c>
      <c r="D14" s="44">
        <f>+SUM(D15:D17)</f>
        <v>680</v>
      </c>
      <c r="E14" s="62">
        <f t="shared" ref="E14:E21" si="3">+C14+D14</f>
        <v>1360</v>
      </c>
      <c r="F14" s="63"/>
      <c r="G14" s="64"/>
      <c r="H14" s="52">
        <f>SUM(H15:H17)</f>
        <v>0.42499999999999999</v>
      </c>
      <c r="I14" s="52">
        <f>SUM(I15:I17)</f>
        <v>0.48569999999999997</v>
      </c>
      <c r="J14" s="13" t="s">
        <v>21</v>
      </c>
      <c r="K14" s="18" t="str">
        <f>+IF(OR(C14&gt;C26*60%,E14&gt;(E26-E22-E20)*60%),"技術移轉費補助款超出計畫總補助款之 60%","符合設限")</f>
        <v>符合設限</v>
      </c>
    </row>
    <row r="15" spans="1:11" x14ac:dyDescent="0.4">
      <c r="A15" s="21"/>
      <c r="B15" s="16" t="s">
        <v>22</v>
      </c>
      <c r="C15" s="60">
        <f t="shared" ref="C15:C17" si="4">ROUND(E15*$D$31,0)</f>
        <v>380</v>
      </c>
      <c r="D15" s="45">
        <f t="shared" ref="D15:D17" si="5">E15-C15</f>
        <v>380</v>
      </c>
      <c r="E15" s="78">
        <v>760</v>
      </c>
      <c r="F15" s="79"/>
      <c r="G15" s="80"/>
      <c r="H15" s="53">
        <f>ROUND(E15/$E$26,4)</f>
        <v>0.23749999999999999</v>
      </c>
      <c r="I15" s="53">
        <f t="shared" ref="I15:I17" si="6">ROUND(C15/$C$26,4)</f>
        <v>0.27139999999999997</v>
      </c>
      <c r="J15" s="13" t="s">
        <v>23</v>
      </c>
      <c r="K15" s="18" t="str">
        <f>+IF(OR(C15&gt;C26*30%,E15&gt;(E26-E22-E20)*30%),"技術購買費補助款超出計畫總補助款之 30%","符合設限 ")</f>
        <v xml:space="preserve">符合設限 </v>
      </c>
    </row>
    <row r="16" spans="1:11" x14ac:dyDescent="0.4">
      <c r="A16" s="15"/>
      <c r="B16" s="16" t="s">
        <v>24</v>
      </c>
      <c r="C16" s="60">
        <f t="shared" si="4"/>
        <v>300</v>
      </c>
      <c r="D16" s="45">
        <f t="shared" si="5"/>
        <v>300</v>
      </c>
      <c r="E16" s="78">
        <v>600</v>
      </c>
      <c r="F16" s="79"/>
      <c r="G16" s="80"/>
      <c r="H16" s="53">
        <f>ROUND(E16/$E$26,4)</f>
        <v>0.1875</v>
      </c>
      <c r="I16" s="53">
        <f t="shared" si="6"/>
        <v>0.21429999999999999</v>
      </c>
      <c r="J16" s="17"/>
      <c r="K16" s="18"/>
    </row>
    <row r="17" spans="1:11" x14ac:dyDescent="0.4">
      <c r="A17" s="15"/>
      <c r="B17" s="16" t="s">
        <v>25</v>
      </c>
      <c r="C17" s="60">
        <f t="shared" si="4"/>
        <v>0</v>
      </c>
      <c r="D17" s="45">
        <f t="shared" si="5"/>
        <v>0</v>
      </c>
      <c r="E17" s="75">
        <v>0</v>
      </c>
      <c r="F17" s="76"/>
      <c r="G17" s="77"/>
      <c r="H17" s="53">
        <f>ROUND(E17/$E$26,4)</f>
        <v>0</v>
      </c>
      <c r="I17" s="53">
        <f t="shared" si="6"/>
        <v>0</v>
      </c>
      <c r="J17" s="17"/>
      <c r="K17" s="18"/>
    </row>
    <row r="18" spans="1:11" x14ac:dyDescent="0.4">
      <c r="A18" s="19" t="s">
        <v>26</v>
      </c>
      <c r="B18" s="20" t="s">
        <v>27</v>
      </c>
      <c r="C18" s="44">
        <f>+C19+C20</f>
        <v>0</v>
      </c>
      <c r="D18" s="44">
        <f>+D19+D20</f>
        <v>200</v>
      </c>
      <c r="E18" s="62">
        <f t="shared" si="3"/>
        <v>200</v>
      </c>
      <c r="F18" s="63"/>
      <c r="G18" s="64"/>
      <c r="H18" s="52">
        <f>SUM(H19:H20)</f>
        <v>6.25E-2</v>
      </c>
      <c r="I18" s="52">
        <f>SUM(I19:I20)</f>
        <v>0</v>
      </c>
      <c r="J18" s="13"/>
      <c r="K18" s="18"/>
    </row>
    <row r="19" spans="1:11" x14ac:dyDescent="0.4">
      <c r="A19" s="19"/>
      <c r="B19" s="16" t="s">
        <v>38</v>
      </c>
      <c r="C19" s="60">
        <f>ROUND(E19*$D$31,0)</f>
        <v>0</v>
      </c>
      <c r="D19" s="45">
        <f t="shared" ref="D19:D20" si="7">E19-C19</f>
        <v>0</v>
      </c>
      <c r="E19" s="78"/>
      <c r="F19" s="79"/>
      <c r="G19" s="80"/>
      <c r="H19" s="53">
        <f>ROUND(E19/$E$26,4)</f>
        <v>0</v>
      </c>
      <c r="I19" s="53">
        <f t="shared" ref="I19:I20" si="8">ROUND(C19/$C$26,4)</f>
        <v>0</v>
      </c>
      <c r="J19" s="13" t="s">
        <v>28</v>
      </c>
      <c r="K19" s="18" t="str">
        <f>+IF(OR(C19&gt;C26*10%,E19&gt;(E26-E22-E20)*10%),"差旅費補助款超出計畫總補助款之 10%","符合設限")</f>
        <v>符合設限</v>
      </c>
    </row>
    <row r="20" spans="1:11" x14ac:dyDescent="0.4">
      <c r="A20" s="19"/>
      <c r="B20" s="16" t="s">
        <v>39</v>
      </c>
      <c r="C20" s="60">
        <v>0</v>
      </c>
      <c r="D20" s="45">
        <f t="shared" si="7"/>
        <v>200</v>
      </c>
      <c r="E20" s="75">
        <v>200</v>
      </c>
      <c r="F20" s="76"/>
      <c r="G20" s="77"/>
      <c r="H20" s="53">
        <f>ROUND(E20/$E$26,4)</f>
        <v>6.25E-2</v>
      </c>
      <c r="I20" s="53">
        <f t="shared" si="8"/>
        <v>0</v>
      </c>
      <c r="J20" s="13" t="s">
        <v>40</v>
      </c>
      <c r="K20" s="18" t="str">
        <f>+IF(C20&lt;&gt;0,"國外差旅費不能編列補助款","符合設限")</f>
        <v>符合設限</v>
      </c>
    </row>
    <row r="21" spans="1:11" x14ac:dyDescent="0.4">
      <c r="A21" s="19" t="s">
        <v>29</v>
      </c>
      <c r="B21" s="16" t="s">
        <v>42</v>
      </c>
      <c r="C21" s="44">
        <f>+C22+C23</f>
        <v>300</v>
      </c>
      <c r="D21" s="44">
        <f>+D22+D23</f>
        <v>500</v>
      </c>
      <c r="E21" s="62">
        <f t="shared" si="3"/>
        <v>800</v>
      </c>
      <c r="F21" s="63"/>
      <c r="G21" s="64"/>
      <c r="H21" s="52">
        <f>SUM(H22:H23)</f>
        <v>0.25</v>
      </c>
      <c r="I21" s="52">
        <f>SUM(I22:I23)</f>
        <v>0.21429999999999999</v>
      </c>
      <c r="J21" s="18"/>
      <c r="K21" s="18"/>
    </row>
    <row r="22" spans="1:11" x14ac:dyDescent="0.4">
      <c r="A22" s="19"/>
      <c r="B22" s="16" t="s">
        <v>47</v>
      </c>
      <c r="C22" s="60">
        <v>0</v>
      </c>
      <c r="D22" s="45">
        <f t="shared" ref="D22:D23" si="9">E22-C22</f>
        <v>200</v>
      </c>
      <c r="E22" s="78">
        <v>200</v>
      </c>
      <c r="F22" s="79"/>
      <c r="G22" s="80"/>
      <c r="H22" s="53">
        <f>ROUND(E22/$E$26,4)</f>
        <v>6.25E-2</v>
      </c>
      <c r="I22" s="53">
        <f t="shared" ref="I22:I23" si="10">ROUND(C22/$C$26,4)</f>
        <v>0</v>
      </c>
      <c r="J22" s="13" t="s">
        <v>40</v>
      </c>
      <c r="K22" s="18" t="str">
        <f>+IF(C22&lt;&gt;0,"研發成果廣告宣傳支出不能編列補助款","符合設限")</f>
        <v>符合設限</v>
      </c>
    </row>
    <row r="23" spans="1:11" x14ac:dyDescent="0.4">
      <c r="A23" s="19"/>
      <c r="B23" s="16" t="s">
        <v>48</v>
      </c>
      <c r="C23" s="60">
        <f>ROUND(E23*$D$31,0)</f>
        <v>300</v>
      </c>
      <c r="D23" s="45">
        <f t="shared" si="9"/>
        <v>300</v>
      </c>
      <c r="E23" s="78">
        <v>600</v>
      </c>
      <c r="F23" s="79"/>
      <c r="G23" s="80"/>
      <c r="H23" s="53">
        <f>ROUND(E23/$E$26,4)</f>
        <v>0.1875</v>
      </c>
      <c r="I23" s="53">
        <f t="shared" si="10"/>
        <v>0.21429999999999999</v>
      </c>
      <c r="J23" s="13" t="str">
        <f>IF(C5="否","合計 &lt; 總補助款 * 45%","合計 &lt; 總補助款 * 60%")</f>
        <v>合計 &lt; 總補助款 * 45%</v>
      </c>
      <c r="K23" s="39" t="str">
        <f>IF(C5="否",IF(OR(C23&gt;C26*45%,E23&gt;(E26-E22-E20)*45%),"其他市場驗證支出補助款超出計畫總補助款之 45%","符合設限 "),IF(OR(C23&gt;C26*60%,E23&gt;(E26-E22-E20)*60%),"其他市場驗證支出補助款超出計畫總補助款之 60%","符合設限 "))</f>
        <v xml:space="preserve">符合設限 </v>
      </c>
    </row>
    <row r="24" spans="1:11" x14ac:dyDescent="0.4">
      <c r="A24" s="22"/>
      <c r="B24" s="23"/>
      <c r="C24" s="47"/>
      <c r="D24" s="47"/>
      <c r="E24" s="84"/>
      <c r="F24" s="85"/>
      <c r="G24" s="86"/>
      <c r="H24" s="42"/>
      <c r="I24" s="24"/>
      <c r="J24" s="25"/>
      <c r="K24" s="26"/>
    </row>
    <row r="25" spans="1:11" x14ac:dyDescent="0.4">
      <c r="A25" s="27"/>
      <c r="B25" s="12"/>
      <c r="C25" s="28" t="s">
        <v>30</v>
      </c>
      <c r="D25" s="28" t="s">
        <v>31</v>
      </c>
      <c r="E25" s="87"/>
      <c r="F25" s="88"/>
      <c r="G25" s="89"/>
      <c r="H25" s="54"/>
      <c r="I25" s="40"/>
      <c r="J25" s="29"/>
      <c r="K25" s="14"/>
    </row>
    <row r="26" spans="1:11" ht="46" customHeight="1" x14ac:dyDescent="0.4">
      <c r="A26" s="21"/>
      <c r="B26" s="48" t="s">
        <v>33</v>
      </c>
      <c r="C26" s="43">
        <v>1400</v>
      </c>
      <c r="D26" s="43">
        <v>1800</v>
      </c>
      <c r="E26" s="90">
        <f>SUM(C26:D26)</f>
        <v>3200</v>
      </c>
      <c r="F26" s="91"/>
      <c r="G26" s="92"/>
      <c r="H26" s="55">
        <f>IF(ROUND(SUM(H9:H13,H15:H17,H19:H20,H22:H23),4)=1,1,"淡藍色的部分加起來不是100%，原因是小數點尾差。目前加總數詳下格，請自行調整上方藍色儲存格尾差，讓加總等於100%")</f>
        <v>1</v>
      </c>
      <c r="J26" s="17" t="s">
        <v>32</v>
      </c>
      <c r="K26" s="18" t="str">
        <f>+IF(D26&lt;C26,"業者自籌款不足", "符合設限")</f>
        <v>符合設限</v>
      </c>
    </row>
    <row r="27" spans="1:11" ht="54" customHeight="1" thickBot="1" x14ac:dyDescent="0.45">
      <c r="A27" s="30"/>
      <c r="B27" s="31"/>
      <c r="C27" s="58" t="str">
        <f>IF(E27="這排直加與總經費相符",IF(SUM(C9:C13,C15:C17,C19:C20,C22:C23)=C26,"這排直加與總補助款相符","這排直加與總補助款不符，是因為四捨五入造成尾差，請調整上方藍色儲存格科目預算經費使其相符(挑一格+1或-1)，目前加總數請詳下面那格"),"")</f>
        <v>這排直加與總補助款相符</v>
      </c>
      <c r="D27" s="32"/>
      <c r="E27" s="82" t="str">
        <f>IF(SUM(E9:G13,E15:G17,E19:G20,E22:G23)=E26,"這排直加與總經費相符","這排直加與總經費不符，請調整各科目預算經費使其相符")</f>
        <v>這排直加與總經費相符</v>
      </c>
      <c r="F27" s="83"/>
      <c r="G27" s="83"/>
      <c r="H27" s="56">
        <f>ROUND(SUM(H9:H13,H15:H17,H19:H20,H22:H23),4)</f>
        <v>1</v>
      </c>
      <c r="I27" s="49"/>
      <c r="J27" s="32"/>
      <c r="K27" s="33"/>
    </row>
    <row r="28" spans="1:11" x14ac:dyDescent="0.4">
      <c r="A28" s="34"/>
      <c r="B28" s="34"/>
      <c r="C28" s="59">
        <f>SUM(C9:C13,C15:C17,C19:C20,C22:C23)</f>
        <v>1400</v>
      </c>
      <c r="D28" s="59"/>
      <c r="E28" s="81">
        <f>SUM(E9:E13,E15:E17,E19:E20,E22:E23)</f>
        <v>3200</v>
      </c>
      <c r="F28" s="81"/>
      <c r="G28" s="81"/>
      <c r="H28" s="34"/>
      <c r="I28" s="34"/>
      <c r="J28" s="34"/>
    </row>
    <row r="29" spans="1:11" x14ac:dyDescent="0.4">
      <c r="A29" s="34"/>
      <c r="B29" s="34"/>
      <c r="C29" s="59"/>
      <c r="D29" s="59"/>
      <c r="E29" s="34"/>
      <c r="F29" s="34"/>
      <c r="G29" s="34"/>
      <c r="H29" s="34"/>
      <c r="I29" s="34"/>
      <c r="J29" s="34"/>
    </row>
    <row r="30" spans="1:11" x14ac:dyDescent="0.4">
      <c r="A30" s="34"/>
      <c r="B30" s="34"/>
      <c r="C30" s="59"/>
      <c r="D30" s="59"/>
      <c r="E30" s="34"/>
      <c r="F30" s="34"/>
      <c r="G30" s="34"/>
      <c r="H30" s="34"/>
      <c r="I30" s="34"/>
      <c r="J30" s="34"/>
    </row>
    <row r="31" spans="1:11" x14ac:dyDescent="0.4">
      <c r="A31" t="s">
        <v>34</v>
      </c>
      <c r="B31" s="35" t="s">
        <v>35</v>
      </c>
      <c r="C31" s="36"/>
      <c r="D31" s="37">
        <f>(C26/(E26-E20-E22))</f>
        <v>0.5</v>
      </c>
      <c r="E31" s="93" t="str">
        <f>IF(D32&lt;0.5,"各科目公司自籌款比例不得小於50%（不得小於補助款），請檢查只能列報自籌款的兩個科目（國外差旅費與研發計畫研發成果廣告宣傳支出）金額是否報得太高，導致其他各科目自籌款金額高於政府補助款","符合設限")</f>
        <v>符合設限</v>
      </c>
      <c r="F31" s="93"/>
      <c r="G31" s="93"/>
      <c r="H31" s="93"/>
      <c r="I31" s="93"/>
      <c r="J31" s="93"/>
      <c r="K31" s="93"/>
    </row>
    <row r="32" spans="1:11" x14ac:dyDescent="0.4">
      <c r="B32" s="35" t="s">
        <v>36</v>
      </c>
      <c r="C32" s="38"/>
      <c r="D32" s="37">
        <f>(D26-D20-D22)/(E26-E20-E22)</f>
        <v>0.5</v>
      </c>
      <c r="E32" s="93"/>
      <c r="F32" s="93"/>
      <c r="G32" s="93"/>
      <c r="H32" s="93"/>
      <c r="I32" s="93"/>
      <c r="J32" s="93"/>
      <c r="K32" s="93"/>
    </row>
  </sheetData>
  <sheetProtection algorithmName="SHA-512" hashValue="PY/y7LjUzxZy4VtMKF2B2G+SiafAxRJXThS3pnO1g4Td2MOhmcZmp5YZ/mhtp2fg3yfLQiOWahPNxyG91qfLtw==" saltValue="VNJ1MJX2SgIocAw7YYFwbg==" spinCount="100000" sheet="1" formatCells="0" formatColumns="0" formatRows="0"/>
  <mergeCells count="27">
    <mergeCell ref="E31:K32"/>
    <mergeCell ref="E28:G28"/>
    <mergeCell ref="E27:G27"/>
    <mergeCell ref="E21:G21"/>
    <mergeCell ref="E22:G22"/>
    <mergeCell ref="E23:G23"/>
    <mergeCell ref="E24:G24"/>
    <mergeCell ref="E25:G25"/>
    <mergeCell ref="E26:G26"/>
    <mergeCell ref="E20:G20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:G8"/>
    <mergeCell ref="A1:J1"/>
    <mergeCell ref="A3:J3"/>
    <mergeCell ref="C6:G6"/>
    <mergeCell ref="J6:K6"/>
    <mergeCell ref="E7:G7"/>
  </mergeCells>
  <phoneticPr fontId="2" type="noConversion"/>
  <conditionalFormatting sqref="C27">
    <cfRule type="cellIs" dxfId="5" priority="3" operator="notEqual">
      <formula>"這排直加與總補助款相符"</formula>
    </cfRule>
  </conditionalFormatting>
  <conditionalFormatting sqref="E27">
    <cfRule type="cellIs" dxfId="4" priority="4" operator="notEqual">
      <formula>"這排直加與總經費相符"</formula>
    </cfRule>
  </conditionalFormatting>
  <conditionalFormatting sqref="H26">
    <cfRule type="cellIs" dxfId="3" priority="9" operator="notEqual">
      <formula>1</formula>
    </cfRule>
  </conditionalFormatting>
  <conditionalFormatting sqref="K8 K11 K14:K15 K26">
    <cfRule type="notContainsText" dxfId="2" priority="10" operator="notContains" text="符合設限">
      <formula>ISERROR(SEARCH("符合設限",K8))</formula>
    </cfRule>
  </conditionalFormatting>
  <conditionalFormatting sqref="K19:K20 K22:K23">
    <cfRule type="notContainsText" dxfId="1" priority="5" operator="notContains" text="符合設限">
      <formula>ISERROR(SEARCH("符合設限",K19))</formula>
    </cfRule>
  </conditionalFormatting>
  <conditionalFormatting sqref="E31:K32">
    <cfRule type="cellIs" dxfId="0" priority="1" operator="notEqual">
      <formula>"符合設限"</formula>
    </cfRule>
  </conditionalFormatting>
  <printOptions horizontalCentered="1"/>
  <pageMargins left="0.59055118110236227" right="0.59055118110236227" top="0.98425196850393704" bottom="0.59055118110236227" header="0.51181102362204722" footer="0.51181102362204722"/>
  <pageSetup paperSize="9" scale="57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EDE7013-835D-4C55-8A45-B63764DB1A54}">
          <x14:formula1>
            <xm:f>判斷!$A$1:$A$2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3BF7-F080-418B-833C-25A0B7C4FBFC}">
  <dimension ref="A1:A2"/>
  <sheetViews>
    <sheetView workbookViewId="0">
      <selection activeCell="A2" sqref="A2"/>
    </sheetView>
  </sheetViews>
  <sheetFormatPr defaultColWidth="8.81640625" defaultRowHeight="17" x14ac:dyDescent="0.4"/>
  <sheetData>
    <row r="1" spans="1:1" x14ac:dyDescent="0.4">
      <c r="A1" t="s">
        <v>43</v>
      </c>
    </row>
    <row r="2" spans="1:1" x14ac:dyDescent="0.4">
      <c r="A2" t="s">
        <v>45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比例設算</vt:lpstr>
      <vt:lpstr>判斷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dp4</dc:creator>
  <cp:lastModifiedBy>MichaelHuang</cp:lastModifiedBy>
  <cp:lastPrinted>2022-04-26T02:29:05Z</cp:lastPrinted>
  <dcterms:created xsi:type="dcterms:W3CDTF">2022-04-06T02:45:27Z</dcterms:created>
  <dcterms:modified xsi:type="dcterms:W3CDTF">2025-04-15T09:57:29Z</dcterms:modified>
</cp:coreProperties>
</file>